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491\Desktop\"/>
    </mc:Choice>
  </mc:AlternateContent>
  <workbookProtection workbookPassword="EB87" lockStructure="1"/>
  <bookViews>
    <workbookView xWindow="0" yWindow="0" windowWidth="7470" windowHeight="2580"/>
  </bookViews>
  <sheets>
    <sheet name="ホームページ用　接種スケジュール　横" sheetId="13" r:id="rId1"/>
  </sheets>
  <calcPr calcId="162913"/>
</workbook>
</file>

<file path=xl/calcChain.xml><?xml version="1.0" encoding="utf-8"?>
<calcChain xmlns="http://schemas.openxmlformats.org/spreadsheetml/2006/main">
  <c r="C6" i="13" l="1"/>
  <c r="E6" i="13" l="1"/>
  <c r="AL6" i="13"/>
  <c r="AR1" i="13"/>
  <c r="AU46" i="13" l="1"/>
  <c r="AB29" i="13" s="1"/>
  <c r="AW50" i="13"/>
  <c r="AW46" i="13"/>
  <c r="AU43" i="13"/>
  <c r="AU41" i="13"/>
  <c r="AU38" i="13"/>
  <c r="AU36" i="13"/>
  <c r="AW31" i="13"/>
  <c r="AU30" i="13"/>
  <c r="P21" i="13" s="1"/>
  <c r="AW25" i="13"/>
  <c r="AU50" i="13"/>
  <c r="AW42" i="13"/>
  <c r="AW39" i="13"/>
  <c r="AW34" i="13"/>
  <c r="AW28" i="13"/>
  <c r="AU45" i="13"/>
  <c r="AU39" i="13"/>
  <c r="AU34" i="13"/>
  <c r="Z23" i="13" s="1"/>
  <c r="AW27" i="13"/>
  <c r="AW43" i="13"/>
  <c r="AW38" i="13"/>
  <c r="AW32" i="13"/>
  <c r="AW26" i="13"/>
  <c r="AW45" i="13"/>
  <c r="AW37" i="13"/>
  <c r="AW30" i="13"/>
  <c r="AW48" i="13"/>
  <c r="AU42" i="13"/>
  <c r="AU37" i="13"/>
  <c r="AU32" i="13"/>
  <c r="Z21" i="13" s="1"/>
  <c r="AU48" i="13"/>
  <c r="AW41" i="13"/>
  <c r="AW36" i="13"/>
  <c r="AU31" i="13"/>
  <c r="R21" i="13" s="1"/>
  <c r="AU28" i="13"/>
  <c r="Z19" i="13" s="1"/>
  <c r="AU27" i="13"/>
  <c r="J19" i="13" s="1"/>
  <c r="AU26" i="13"/>
  <c r="H19" i="13" s="1"/>
  <c r="AU25" i="13"/>
  <c r="F19" i="13" s="1"/>
  <c r="AW22" i="13"/>
  <c r="AU60" i="13"/>
  <c r="AW18" i="13"/>
  <c r="AW16" i="13"/>
  <c r="AU16" i="13"/>
  <c r="H15" i="13" s="1"/>
  <c r="AW17" i="13"/>
  <c r="AW15" i="13"/>
  <c r="AU15" i="13"/>
  <c r="F15" i="13" s="1"/>
  <c r="AU18" i="13"/>
  <c r="Z15" i="13" s="1"/>
  <c r="AU17" i="13"/>
  <c r="J15" i="13" s="1"/>
  <c r="AW20" i="13"/>
  <c r="AU22" i="13"/>
  <c r="AU20" i="13"/>
  <c r="AW21" i="13"/>
  <c r="AU21" i="13"/>
  <c r="AW13" i="13"/>
  <c r="AY59" i="13"/>
  <c r="AY80" i="13"/>
  <c r="AY81" i="13"/>
  <c r="AY82" i="13"/>
  <c r="AY83" i="13"/>
  <c r="AY72" i="13"/>
  <c r="AU61" i="13"/>
  <c r="AU5" i="13"/>
  <c r="H9" i="13" s="1"/>
  <c r="AW55" i="13"/>
  <c r="AU56" i="13"/>
  <c r="AY69" i="13"/>
  <c r="AW6" i="13"/>
  <c r="AY58" i="13"/>
  <c r="AY79" i="13"/>
  <c r="AW58" i="13"/>
  <c r="AY57" i="13"/>
  <c r="AY68" i="13"/>
  <c r="AG39" i="13"/>
  <c r="AY61" i="13"/>
  <c r="AY76" i="13"/>
  <c r="AU59" i="13"/>
  <c r="AE39" i="13" s="1"/>
  <c r="AW23" i="13"/>
  <c r="AY78" i="13"/>
  <c r="AY67" i="13"/>
  <c r="E33" i="13"/>
  <c r="AU13" i="13"/>
  <c r="AW56" i="13"/>
  <c r="AY77" i="13"/>
  <c r="AW12" i="13"/>
  <c r="AW5" i="13"/>
  <c r="AY55" i="13"/>
  <c r="AY62" i="13"/>
  <c r="AY65" i="13"/>
  <c r="AY66" i="13"/>
  <c r="AY73" i="13"/>
  <c r="AW11" i="13"/>
  <c r="AW59" i="13"/>
  <c r="AU6" i="13"/>
  <c r="J9" i="13" s="1"/>
  <c r="AW60" i="13"/>
  <c r="AY63" i="13"/>
  <c r="AY70" i="13"/>
  <c r="AY74" i="13"/>
  <c r="AW52" i="13"/>
  <c r="AW9" i="13"/>
  <c r="AY60" i="13"/>
  <c r="AY64" i="13"/>
  <c r="AY56" i="13"/>
  <c r="AY71" i="13"/>
  <c r="AY75" i="13"/>
  <c r="AU12" i="13"/>
  <c r="AW8" i="13"/>
  <c r="AW4" i="13"/>
  <c r="AU9" i="13"/>
  <c r="H11" i="13" s="1"/>
  <c r="AU58" i="13"/>
  <c r="AD39" i="13" s="1"/>
  <c r="AP6" i="13"/>
  <c r="J17" i="13" l="1"/>
  <c r="H17" i="13"/>
  <c r="F17" i="13"/>
  <c r="H25" i="13"/>
  <c r="AH35" i="13"/>
  <c r="H13" i="13"/>
  <c r="Z25" i="13"/>
  <c r="Z27" i="13"/>
  <c r="AU8" i="13"/>
  <c r="F11" i="13" s="1"/>
  <c r="AU4" i="13"/>
  <c r="F9" i="13" s="1"/>
  <c r="AU52" i="13"/>
  <c r="Z35" i="13" s="1"/>
  <c r="AB31" i="13"/>
  <c r="AU11" i="13"/>
  <c r="AU23" i="13"/>
  <c r="Z17" i="13" s="1"/>
  <c r="Z29" i="13"/>
  <c r="R27" i="13"/>
  <c r="P13" i="13"/>
  <c r="AW61" i="13"/>
  <c r="AB37" i="13"/>
  <c r="AU55" i="13"/>
  <c r="Z37" i="13" s="1"/>
  <c r="P27" i="13"/>
  <c r="J25" i="13"/>
  <c r="F25" i="13" l="1"/>
  <c r="F13" i="13"/>
</calcChain>
</file>

<file path=xl/comments1.xml><?xml version="1.0" encoding="utf-8"?>
<comments xmlns="http://schemas.openxmlformats.org/spreadsheetml/2006/main">
  <authors>
    <author>武村　雅子</author>
  </authors>
  <commentList>
    <comment ref="AW3" authorId="0" shapeId="0">
      <text>
        <r>
          <rPr>
            <b/>
            <sz val="9"/>
            <color indexed="81"/>
            <rFont val="MS P ゴシック"/>
            <family val="3"/>
            <charset val="128"/>
          </rPr>
          <t>終期は特に表にはでてきません。</t>
        </r>
        <r>
          <rPr>
            <sz val="9"/>
            <color indexed="81"/>
            <rFont val="MS P ゴシック"/>
            <family val="3"/>
            <charset val="128"/>
          </rPr>
          <t xml:space="preserve">
厳密な月ではなくて、同時期の者が同日で打てるような日で設定されています。</t>
        </r>
      </text>
    </comment>
    <comment ref="AW15" authorId="0" shapeId="0">
      <text>
        <r>
          <rPr>
            <b/>
            <sz val="14"/>
            <color indexed="81"/>
            <rFont val="MS P ゴシック"/>
            <family val="3"/>
            <charset val="128"/>
          </rPr>
          <t>2ヶ月からに変更したＲ6.2.19</t>
        </r>
        <r>
          <rPr>
            <sz val="9"/>
            <color indexed="81"/>
            <rFont val="MS P ゴシック"/>
            <family val="3"/>
            <charset val="128"/>
          </rPr>
          <t xml:space="preserve">
</t>
        </r>
      </text>
    </comment>
    <comment ref="AW18" authorId="0" shapeId="0">
      <text>
        <r>
          <rPr>
            <b/>
            <sz val="12"/>
            <color indexed="81"/>
            <rFont val="MS P ゴシック"/>
            <family val="3"/>
            <charset val="128"/>
          </rPr>
          <t>3回目終了後6月から18月だが、小児肺炎球菌の日付に合わせて4混と一緒にしてある。　</t>
        </r>
        <r>
          <rPr>
            <sz val="12"/>
            <color indexed="81"/>
            <rFont val="MS P ゴシック"/>
            <family val="3"/>
            <charset val="128"/>
          </rPr>
          <t xml:space="preserve">
</t>
        </r>
      </text>
    </comment>
    <comment ref="AW20" authorId="0" shapeId="0">
      <text>
        <r>
          <rPr>
            <b/>
            <sz val="14"/>
            <color indexed="81"/>
            <rFont val="MS P ゴシック"/>
            <family val="3"/>
            <charset val="128"/>
          </rPr>
          <t>2ヶ月からに変更したＲ6.2.19</t>
        </r>
        <r>
          <rPr>
            <sz val="9"/>
            <color indexed="81"/>
            <rFont val="MS P ゴシック"/>
            <family val="3"/>
            <charset val="128"/>
          </rPr>
          <t xml:space="preserve">
</t>
        </r>
      </text>
    </comment>
    <comment ref="AU23" authorId="0" shapeId="0">
      <text>
        <r>
          <rPr>
            <sz val="9"/>
            <color indexed="81"/>
            <rFont val="MS P ゴシック"/>
            <family val="3"/>
            <charset val="128"/>
          </rPr>
          <t xml:space="preserve">ここが終了後１２月でないのは、たぶんヒブの７月以上（8月）に合わせているからだと思う。そのため直さない異にしました。国のｒ6.2.5の説明会資料もスケジュール例として2.3.4.12（4と12は8月）だったのでこのままにします
</t>
        </r>
      </text>
    </comment>
    <comment ref="AU46" authorId="0" shapeId="0">
      <text>
        <r>
          <rPr>
            <b/>
            <sz val="9"/>
            <color indexed="81"/>
            <rFont val="MS P ゴシック"/>
            <family val="3"/>
            <charset val="128"/>
          </rPr>
          <t>60日は、2月ではないので、安全に3月空けた</t>
        </r>
        <r>
          <rPr>
            <sz val="9"/>
            <color indexed="81"/>
            <rFont val="MS P ゴシック"/>
            <family val="3"/>
            <charset val="128"/>
          </rPr>
          <t xml:space="preserve">
</t>
        </r>
      </text>
    </comment>
  </commentList>
</comments>
</file>

<file path=xl/sharedStrings.xml><?xml version="1.0" encoding="utf-8"?>
<sst xmlns="http://schemas.openxmlformats.org/spreadsheetml/2006/main" count="352" uniqueCount="161">
  <si>
    <t>定期Ａ類</t>
    <rPh sb="0" eb="2">
      <t>テイキ</t>
    </rPh>
    <rPh sb="3" eb="4">
      <t>ルイ</t>
    </rPh>
    <phoneticPr fontId="1"/>
  </si>
  <si>
    <t>出生時</t>
    <rPh sb="0" eb="2">
      <t>シュッショウ</t>
    </rPh>
    <rPh sb="2" eb="3">
      <t>ジ</t>
    </rPh>
    <phoneticPr fontId="1"/>
  </si>
  <si>
    <t xml:space="preserve">B型肝炎
</t>
    <rPh sb="1" eb="2">
      <t>ガタ</t>
    </rPh>
    <rPh sb="2" eb="4">
      <t>カンエン</t>
    </rPh>
    <phoneticPr fontId="1"/>
  </si>
  <si>
    <t>B肝</t>
    <rPh sb="1" eb="2">
      <t>キモ</t>
    </rPh>
    <phoneticPr fontId="2"/>
  </si>
  <si>
    <t>水痘</t>
    <rPh sb="0" eb="2">
      <t>スイトウ</t>
    </rPh>
    <phoneticPr fontId="1"/>
  </si>
  <si>
    <t>日本脳炎</t>
    <rPh sb="0" eb="2">
      <t>ニホン</t>
    </rPh>
    <rPh sb="2" eb="4">
      <t>ノウエン</t>
    </rPh>
    <phoneticPr fontId="1"/>
  </si>
  <si>
    <t>ＢＣＧ</t>
    <phoneticPr fontId="1"/>
  </si>
  <si>
    <t>～</t>
    <phoneticPr fontId="2"/>
  </si>
  <si>
    <t>標準的な接種間隔</t>
    <rPh sb="0" eb="3">
      <t>ヒョウジュンテキ</t>
    </rPh>
    <rPh sb="4" eb="6">
      <t>セッシュ</t>
    </rPh>
    <rPh sb="6" eb="8">
      <t>カンカク</t>
    </rPh>
    <phoneticPr fontId="2"/>
  </si>
  <si>
    <t>肺炎</t>
    <rPh sb="0" eb="2">
      <t>ハイエン</t>
    </rPh>
    <phoneticPr fontId="2"/>
  </si>
  <si>
    <t>水痘</t>
    <rPh sb="0" eb="2">
      <t>スイトウ</t>
    </rPh>
    <phoneticPr fontId="2"/>
  </si>
  <si>
    <t>日本脳炎</t>
    <rPh sb="0" eb="2">
      <t>ニホン</t>
    </rPh>
    <rPh sb="2" eb="4">
      <t>ノウエン</t>
    </rPh>
    <phoneticPr fontId="2"/>
  </si>
  <si>
    <t>作成日：</t>
    <rPh sb="0" eb="2">
      <t>サクセイ</t>
    </rPh>
    <rPh sb="2" eb="3">
      <t>ヒ</t>
    </rPh>
    <phoneticPr fontId="1"/>
  </si>
  <si>
    <t>BCG</t>
    <phoneticPr fontId="2"/>
  </si>
  <si>
    <t>MR</t>
    <phoneticPr fontId="2"/>
  </si>
  <si>
    <t>1期</t>
    <rPh sb="1" eb="2">
      <t>キ</t>
    </rPh>
    <phoneticPr fontId="1"/>
  </si>
  <si>
    <t>誕生日：</t>
    <phoneticPr fontId="1"/>
  </si>
  <si>
    <t>ロタテック</t>
    <phoneticPr fontId="1"/>
  </si>
  <si>
    <t>ロタリックス</t>
    <phoneticPr fontId="1"/>
  </si>
  <si>
    <t>生後2ヶ月</t>
    <rPh sb="0" eb="2">
      <t>セイゴ</t>
    </rPh>
    <rPh sb="4" eb="5">
      <t>ゲツ</t>
    </rPh>
    <phoneticPr fontId="1"/>
  </si>
  <si>
    <t>生後3ヶ月</t>
    <rPh sb="0" eb="2">
      <t>セイゴ</t>
    </rPh>
    <rPh sb="4" eb="5">
      <t>ゲツ</t>
    </rPh>
    <phoneticPr fontId="1"/>
  </si>
  <si>
    <t>生後4ヶ月</t>
    <rPh sb="0" eb="2">
      <t>セイゴ</t>
    </rPh>
    <rPh sb="4" eb="5">
      <t>ゲツ</t>
    </rPh>
    <phoneticPr fontId="1"/>
  </si>
  <si>
    <t>年長児になる年度</t>
    <rPh sb="0" eb="2">
      <t>ネンチョウ</t>
    </rPh>
    <rPh sb="2" eb="3">
      <t>ジ</t>
    </rPh>
    <rPh sb="6" eb="8">
      <t>ネンド</t>
    </rPh>
    <phoneticPr fontId="2"/>
  </si>
  <si>
    <t>接種時期などご不明な点がございましたら、かかりつけの医療機関又は市役所健康づくり推進課にお問い合わせください。</t>
    <phoneticPr fontId="1"/>
  </si>
  <si>
    <t>≦</t>
    <phoneticPr fontId="2"/>
  </si>
  <si>
    <t>2017年度</t>
    <rPh sb="4" eb="6">
      <t>ネンド</t>
    </rPh>
    <phoneticPr fontId="2"/>
  </si>
  <si>
    <t>2018年度</t>
    <rPh sb="4" eb="6">
      <t>ネンド</t>
    </rPh>
    <phoneticPr fontId="2"/>
  </si>
  <si>
    <t>2019年度</t>
    <rPh sb="4" eb="6">
      <t>ネンド</t>
    </rPh>
    <phoneticPr fontId="2"/>
  </si>
  <si>
    <t>2020年度</t>
    <rPh sb="4" eb="6">
      <t>ネンド</t>
    </rPh>
    <phoneticPr fontId="2"/>
  </si>
  <si>
    <t>2021年度</t>
    <rPh sb="4" eb="6">
      <t>ネンド</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</si>
  <si>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</si>
  <si>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</si>
  <si>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</si>
  <si>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</si>
  <si>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</si>
  <si>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</si>
  <si>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</si>
  <si>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</si>
  <si>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</si>
  <si>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</si>
  <si>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</si>
  <si>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</si>
  <si>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</si>
  <si>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</si>
  <si>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</si>
  <si>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</si>
  <si>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t>2038年度</t>
    <rPh sb="4" eb="6">
      <t>ネンド</t>
    </rPh>
    <phoneticPr fontId="2"/>
  </si>
  <si>
    <t>2039年度</t>
    <rPh sb="4" eb="6">
      <t>ネンド</t>
    </rPh>
    <phoneticPr fontId="2"/>
  </si>
  <si>
    <t>2040年度</t>
    <rPh sb="4" eb="6">
      <t>ネンド</t>
    </rPh>
    <phoneticPr fontId="2"/>
  </si>
  <si>
    <t>2041年度</t>
    <rPh sb="4" eb="6">
      <t>ネンド</t>
    </rPh>
    <phoneticPr fontId="2"/>
  </si>
  <si>
    <t>対象年度</t>
    <rPh sb="0" eb="2">
      <t>タイショウ</t>
    </rPh>
    <rPh sb="2" eb="4">
      <t>ネンド</t>
    </rPh>
    <phoneticPr fontId="2"/>
  </si>
  <si>
    <t>対象生年月日</t>
    <rPh sb="0" eb="2">
      <t>タイショウ</t>
    </rPh>
    <rPh sb="2" eb="4">
      <t>セイネン</t>
    </rPh>
    <rPh sb="4" eb="6">
      <t>ガッピ</t>
    </rPh>
    <phoneticPr fontId="2"/>
  </si>
  <si>
    <t>接種可能年月日</t>
    <rPh sb="0" eb="2">
      <t>セッシュ</t>
    </rPh>
    <rPh sb="2" eb="4">
      <t>カノウ</t>
    </rPh>
    <rPh sb="4" eb="7">
      <t>ネンガッピ</t>
    </rPh>
    <phoneticPr fontId="2"/>
  </si>
  <si>
    <t>※資料参照</t>
    <rPh sb="1" eb="3">
      <t>シリョウ</t>
    </rPh>
    <rPh sb="3" eb="5">
      <t>サンショウ</t>
    </rPh>
    <phoneticPr fontId="1"/>
  </si>
  <si>
    <t>10か月</t>
    <rPh sb="3" eb="4">
      <t>ゲツ</t>
    </rPh>
    <phoneticPr fontId="1"/>
  </si>
  <si>
    <t>11か月</t>
    <rPh sb="3" eb="4">
      <t>ゲツ</t>
    </rPh>
    <phoneticPr fontId="1"/>
  </si>
  <si>
    <t>1歳</t>
    <rPh sb="1" eb="2">
      <t>サイ</t>
    </rPh>
    <phoneticPr fontId="1"/>
  </si>
  <si>
    <t>1歳</t>
    <rPh sb="1" eb="2">
      <t>サイ</t>
    </rPh>
    <phoneticPr fontId="2"/>
  </si>
  <si>
    <t>生後2カ月</t>
    <rPh sb="0" eb="2">
      <t>セイゴ</t>
    </rPh>
    <rPh sb="4" eb="5">
      <t>ゲツ</t>
    </rPh>
    <phoneticPr fontId="2"/>
  </si>
  <si>
    <t>2か月</t>
    <rPh sb="2" eb="3">
      <t>ゲツ</t>
    </rPh>
    <phoneticPr fontId="1"/>
  </si>
  <si>
    <t>2歳</t>
    <rPh sb="1" eb="2">
      <t>サイ</t>
    </rPh>
    <phoneticPr fontId="1"/>
  </si>
  <si>
    <t>生後12カ月</t>
    <rPh sb="0" eb="2">
      <t>セイゴ</t>
    </rPh>
    <rPh sb="5" eb="6">
      <t>ゲツ</t>
    </rPh>
    <phoneticPr fontId="2"/>
  </si>
  <si>
    <t>2期</t>
    <rPh sb="1" eb="2">
      <t>キ</t>
    </rPh>
    <phoneticPr fontId="1"/>
  </si>
  <si>
    <t>生後12カ月～2歳前日</t>
    <rPh sb="0" eb="2">
      <t>セイゴ</t>
    </rPh>
    <rPh sb="5" eb="6">
      <t>ゲツ</t>
    </rPh>
    <rPh sb="8" eb="9">
      <t>サイ</t>
    </rPh>
    <rPh sb="9" eb="11">
      <t>ゼンジツ</t>
    </rPh>
    <phoneticPr fontId="2"/>
  </si>
  <si>
    <t>生後12カ月～15カ月</t>
    <rPh sb="0" eb="2">
      <t>セイゴ</t>
    </rPh>
    <rPh sb="5" eb="6">
      <t>ゲツ</t>
    </rPh>
    <rPh sb="10" eb="11">
      <t>ゲツ</t>
    </rPh>
    <phoneticPr fontId="2"/>
  </si>
  <si>
    <t>生後3カ月</t>
    <rPh sb="0" eb="2">
      <t>セイゴ</t>
    </rPh>
    <rPh sb="4" eb="5">
      <t>ゲツ</t>
    </rPh>
    <phoneticPr fontId="2"/>
  </si>
  <si>
    <t>3か月</t>
    <rPh sb="2" eb="3">
      <t>ゲツ</t>
    </rPh>
    <phoneticPr fontId="1"/>
  </si>
  <si>
    <t>3歳</t>
    <rPh sb="1" eb="2">
      <t>サイ</t>
    </rPh>
    <phoneticPr fontId="1"/>
  </si>
  <si>
    <t>3歳～3.5歳</t>
    <rPh sb="1" eb="2">
      <t>サイ</t>
    </rPh>
    <rPh sb="6" eb="7">
      <t>サイ</t>
    </rPh>
    <phoneticPr fontId="2"/>
  </si>
  <si>
    <t>4か月</t>
    <rPh sb="2" eb="3">
      <t>ゲツ</t>
    </rPh>
    <phoneticPr fontId="1"/>
  </si>
  <si>
    <t>4歳</t>
    <rPh sb="1" eb="2">
      <t>サイ</t>
    </rPh>
    <phoneticPr fontId="1"/>
  </si>
  <si>
    <t>生後4カ月</t>
    <rPh sb="0" eb="2">
      <t>セイゴ</t>
    </rPh>
    <rPh sb="4" eb="5">
      <t>ゲツ</t>
    </rPh>
    <phoneticPr fontId="2"/>
  </si>
  <si>
    <t>4混</t>
    <rPh sb="1" eb="2">
      <t>コン</t>
    </rPh>
    <phoneticPr fontId="2"/>
  </si>
  <si>
    <t>5か月</t>
    <rPh sb="2" eb="3">
      <t>ゲツ</t>
    </rPh>
    <phoneticPr fontId="1"/>
  </si>
  <si>
    <t>5歳</t>
    <rPh sb="1" eb="2">
      <t>サイ</t>
    </rPh>
    <phoneticPr fontId="1"/>
  </si>
  <si>
    <t>1歳から5歳</t>
    <rPh sb="1" eb="2">
      <t>サイ</t>
    </rPh>
    <rPh sb="5" eb="6">
      <t>サイ</t>
    </rPh>
    <phoneticPr fontId="2"/>
  </si>
  <si>
    <t>2歳から5歳</t>
    <rPh sb="1" eb="2">
      <t>サイ</t>
    </rPh>
    <rPh sb="5" eb="6">
      <t>サイ</t>
    </rPh>
    <phoneticPr fontId="2"/>
  </si>
  <si>
    <t>の羽生市の予防接種標準的マイスケジュール（7歳6か月まで接種可能な予防接種）</t>
  </si>
  <si>
    <t>6か月</t>
    <rPh sb="2" eb="3">
      <t>ゲツ</t>
    </rPh>
    <phoneticPr fontId="1"/>
  </si>
  <si>
    <t>6歳</t>
    <rPh sb="1" eb="2">
      <t>サイ</t>
    </rPh>
    <phoneticPr fontId="1"/>
  </si>
  <si>
    <t>生後12カ月＋6カ月経過～27カ月</t>
    <rPh sb="0" eb="2">
      <t>セイゴ</t>
    </rPh>
    <rPh sb="5" eb="6">
      <t>ゲツ</t>
    </rPh>
    <rPh sb="9" eb="10">
      <t>ゲツ</t>
    </rPh>
    <rPh sb="10" eb="12">
      <t>ケイカ</t>
    </rPh>
    <rPh sb="16" eb="17">
      <t>ゲツ</t>
    </rPh>
    <phoneticPr fontId="2"/>
  </si>
  <si>
    <t>7か月</t>
    <rPh sb="2" eb="3">
      <t>ゲツ</t>
    </rPh>
    <phoneticPr fontId="1"/>
  </si>
  <si>
    <t>7歳6か月</t>
    <rPh sb="1" eb="2">
      <t>サイ</t>
    </rPh>
    <rPh sb="4" eb="5">
      <t>ツキ</t>
    </rPh>
    <phoneticPr fontId="1"/>
  </si>
  <si>
    <t>生後7カ月</t>
    <rPh sb="0" eb="2">
      <t>セイゴ</t>
    </rPh>
    <rPh sb="4" eb="5">
      <t>ゲツ</t>
    </rPh>
    <phoneticPr fontId="2"/>
  </si>
  <si>
    <t>生後7カ月～生後8カ月</t>
    <rPh sb="0" eb="2">
      <t>セイゴ</t>
    </rPh>
    <rPh sb="4" eb="5">
      <t>ゲツ</t>
    </rPh>
    <rPh sb="6" eb="8">
      <t>セイゴ</t>
    </rPh>
    <rPh sb="10" eb="11">
      <t>ゲツ</t>
    </rPh>
    <phoneticPr fontId="2"/>
  </si>
  <si>
    <t>8か月</t>
    <rPh sb="2" eb="3">
      <t>ゲツ</t>
    </rPh>
    <phoneticPr fontId="1"/>
  </si>
  <si>
    <t>生後8カ月</t>
    <rPh sb="0" eb="2">
      <t>セイゴ</t>
    </rPh>
    <rPh sb="4" eb="5">
      <t>ゲツ</t>
    </rPh>
    <phoneticPr fontId="2"/>
  </si>
  <si>
    <t>生後8カ月から7カ月以上経過</t>
    <rPh sb="0" eb="2">
      <t>セイゴ</t>
    </rPh>
    <rPh sb="4" eb="5">
      <t>ゲツ</t>
    </rPh>
    <rPh sb="9" eb="12">
      <t>ゲツイジョウ</t>
    </rPh>
    <rPh sb="12" eb="14">
      <t>ケイカ</t>
    </rPh>
    <phoneticPr fontId="2"/>
  </si>
  <si>
    <t>生後5カ月～生後8カ月</t>
    <rPh sb="0" eb="2">
      <t>セイゴ</t>
    </rPh>
    <rPh sb="4" eb="5">
      <t>ゲツ</t>
    </rPh>
    <rPh sb="6" eb="8">
      <t>セイゴ</t>
    </rPh>
    <rPh sb="10" eb="11">
      <t>ゲツ</t>
    </rPh>
    <phoneticPr fontId="2"/>
  </si>
  <si>
    <t>生後12カ月～18カ月</t>
    <rPh sb="0" eb="2">
      <t>セイゴ</t>
    </rPh>
    <rPh sb="5" eb="6">
      <t>ゲツ</t>
    </rPh>
    <rPh sb="10" eb="11">
      <t>ゲツ</t>
    </rPh>
    <phoneticPr fontId="2"/>
  </si>
  <si>
    <t>3歳＋28日経過～4歳に達するまで</t>
    <rPh sb="1" eb="2">
      <t>サイ</t>
    </rPh>
    <rPh sb="5" eb="6">
      <t>ニチ</t>
    </rPh>
    <rPh sb="6" eb="8">
      <t>ケイカ</t>
    </rPh>
    <rPh sb="10" eb="11">
      <t>サイ</t>
    </rPh>
    <rPh sb="12" eb="13">
      <t>タッ</t>
    </rPh>
    <phoneticPr fontId="2"/>
  </si>
  <si>
    <t>9か月</t>
    <rPh sb="2" eb="3">
      <t>ゲツ</t>
    </rPh>
    <phoneticPr fontId="1"/>
  </si>
  <si>
    <t>9歳～10歳に達するまで</t>
    <rPh sb="1" eb="2">
      <t>サイ</t>
    </rPh>
    <rPh sb="5" eb="6">
      <t>サイ</t>
    </rPh>
    <rPh sb="7" eb="8">
      <t>タッ</t>
    </rPh>
    <phoneticPr fontId="2"/>
  </si>
  <si>
    <t>①②は27日以上の間隔で接種。
③は②終了後、7か月以上（標準的には13か月まで）あけて1回接種。</t>
    <phoneticPr fontId="1"/>
  </si>
  <si>
    <t>1歳から5歳になる前日までに1回接種。</t>
    <phoneticPr fontId="1"/>
  </si>
  <si>
    <t>①②は27日以上の間隔をあけて接種。
③は②終了後60日以上あけ、かつ生後12か月に至った日以降に接種。</t>
    <phoneticPr fontId="1"/>
  </si>
  <si>
    <t>①②③は27日以上の間隔をあけて接種。
④は③終了後60日以上あけ、かつ生後12か月に至った日以降に1回接種。</t>
    <phoneticPr fontId="1"/>
  </si>
  <si>
    <t>①②は60日以上の間隔をあけて接種。</t>
    <phoneticPr fontId="1"/>
  </si>
  <si>
    <t>2歳から5歳になる前日までに1回接種。</t>
    <phoneticPr fontId="1"/>
  </si>
  <si>
    <t>標準的には、①は生後12か月から生後36か月に至るまでの間で接種。
②は①終了後6か月から12か月の間隔をあけて接種。</t>
    <rPh sb="37" eb="39">
      <t>シュウリョウ</t>
    </rPh>
    <rPh sb="39" eb="40">
      <t>ゴ</t>
    </rPh>
    <phoneticPr fontId="2"/>
  </si>
  <si>
    <t>横）標準的スケジュールはお知らせに則り作成している</t>
    <rPh sb="0" eb="1">
      <t>ヨコ</t>
    </rPh>
    <rPh sb="2" eb="4">
      <t>ヒョウジュン</t>
    </rPh>
    <rPh sb="4" eb="5">
      <t>テキ</t>
    </rPh>
    <rPh sb="13" eb="14">
      <t>シ</t>
    </rPh>
    <rPh sb="17" eb="18">
      <t>ノット</t>
    </rPh>
    <rPh sb="19" eb="21">
      <t>サクセイ</t>
    </rPh>
    <phoneticPr fontId="2"/>
  </si>
  <si>
    <t>①</t>
    <phoneticPr fontId="1"/>
  </si>
  <si>
    <t>②</t>
    <phoneticPr fontId="1"/>
  </si>
  <si>
    <t>③</t>
    <phoneticPr fontId="1"/>
  </si>
  <si>
    <t>④</t>
    <phoneticPr fontId="1"/>
  </si>
  <si>
    <t>③（5歳前日まで接種可）</t>
    <rPh sb="3" eb="4">
      <t>サイ</t>
    </rPh>
    <rPh sb="4" eb="6">
      <t>ゼンジツ</t>
    </rPh>
    <rPh sb="8" eb="10">
      <t>セッシュ</t>
    </rPh>
    <rPh sb="10" eb="11">
      <t>カ</t>
    </rPh>
    <phoneticPr fontId="1"/>
  </si>
  <si>
    <t>④（5歳前日まで接種可）</t>
    <rPh sb="3" eb="4">
      <t>サイ</t>
    </rPh>
    <rPh sb="4" eb="6">
      <t>ゼンジツ</t>
    </rPh>
    <rPh sb="8" eb="10">
      <t>セッシュ</t>
    </rPh>
    <rPh sb="10" eb="11">
      <t>カ</t>
    </rPh>
    <phoneticPr fontId="1"/>
  </si>
  <si>
    <t>①（5歳前日まで接種可）</t>
    <rPh sb="3" eb="4">
      <t>サイ</t>
    </rPh>
    <rPh sb="4" eb="6">
      <t>ゼンジツ</t>
    </rPh>
    <rPh sb="8" eb="10">
      <t>セッシュ</t>
    </rPh>
    <rPh sb="10" eb="11">
      <t>カ</t>
    </rPh>
    <phoneticPr fontId="1"/>
  </si>
  <si>
    <t>1.お名前は？</t>
    <rPh sb="3" eb="5">
      <t>ナマエ</t>
    </rPh>
    <phoneticPr fontId="1"/>
  </si>
  <si>
    <t>3.性別は？</t>
    <rPh sb="2" eb="4">
      <t>セイベツ</t>
    </rPh>
    <phoneticPr fontId="1"/>
  </si>
  <si>
    <r>
      <t xml:space="preserve">2.お誕生日は？
</t>
    </r>
    <r>
      <rPr>
        <sz val="6"/>
        <rFont val="BIZ UDPゴシック"/>
        <family val="3"/>
        <charset val="128"/>
      </rPr>
      <t>※〇〇〇〇/〇〇/〇〇表記で入力してください。</t>
    </r>
    <rPh sb="3" eb="6">
      <t>タンジョウビ</t>
    </rPh>
    <rPh sb="20" eb="22">
      <t>ヒョウキ</t>
    </rPh>
    <rPh sb="23" eb="25">
      <t>ニュウリョク</t>
    </rPh>
    <phoneticPr fontId="1"/>
  </si>
  <si>
    <r>
      <rPr>
        <sz val="16"/>
        <color indexed="8"/>
        <rFont val="BIZ UDPゴシック"/>
        <family val="3"/>
        <charset val="128"/>
      </rPr>
      <t>小児肺炎球菌</t>
    </r>
    <r>
      <rPr>
        <sz val="11"/>
        <color indexed="8"/>
        <rFont val="BIZ UDPゴシック"/>
        <family val="3"/>
        <charset val="128"/>
      </rPr>
      <t xml:space="preserve">
（2～7か月前日で開始）</t>
    </r>
  </si>
  <si>
    <r>
      <rPr>
        <sz val="16"/>
        <rFont val="BIZ UDPゴシック"/>
        <family val="3"/>
        <charset val="128"/>
      </rPr>
      <t>麻しん風しん</t>
    </r>
    <r>
      <rPr>
        <sz val="11"/>
        <rFont val="BIZ UDPゴシック"/>
        <family val="3"/>
        <charset val="128"/>
      </rPr>
      <t xml:space="preserve">
（ＭＲ）</t>
    </r>
  </si>
  <si>
    <t>接種済み　✔</t>
    <rPh sb="0" eb="2">
      <t>セッシュ</t>
    </rPh>
    <rPh sb="2" eb="3">
      <t>ズ</t>
    </rPh>
    <phoneticPr fontId="1"/>
  </si>
  <si>
    <t>～お子様に関して、次の質問にお答えください。～</t>
    <rPh sb="2" eb="4">
      <t>コサマ</t>
    </rPh>
    <rPh sb="5" eb="6">
      <t>カン</t>
    </rPh>
    <rPh sb="9" eb="10">
      <t>ツギ</t>
    </rPh>
    <rPh sb="11" eb="13">
      <t>シツモン</t>
    </rPh>
    <rPh sb="15" eb="16">
      <t>コタ</t>
    </rPh>
    <phoneticPr fontId="1"/>
  </si>
  <si>
    <t>※MR②資料</t>
    <rPh sb="4" eb="6">
      <t>シリョウ</t>
    </rPh>
    <phoneticPr fontId="1"/>
  </si>
  <si>
    <t>2042年度</t>
    <rPh sb="4" eb="6">
      <t>ネンド</t>
    </rPh>
    <phoneticPr fontId="2"/>
  </si>
  <si>
    <t>2043年度</t>
    <rPh sb="4" eb="6">
      <t>ネンド</t>
    </rPh>
    <phoneticPr fontId="2"/>
  </si>
  <si>
    <t>2044年度</t>
    <rPh sb="4" eb="6">
      <t>ネンド</t>
    </rPh>
    <phoneticPr fontId="2"/>
  </si>
  <si>
    <t>2045年度</t>
    <rPh sb="4" eb="6">
      <t>ネンド</t>
    </rPh>
    <phoneticPr fontId="2"/>
  </si>
  <si>
    <t>1歳になる前日まで接種可能。
標準的には、生後5か月～生後8か月に達するまでの期間に接種。</t>
    <phoneticPr fontId="1"/>
  </si>
  <si>
    <t>90か月（7歳6か月になる前日）まで接種可能。
①②③は20日以上、標準的には、20日から56日までの間隔をあけて3回接種。
④は③終了後6か月以上、標準的には、12か月から18か月までの間隔をあけて1回接種。</t>
    <phoneticPr fontId="1"/>
  </si>
  <si>
    <t>1期：1歳の誕生日を過ぎたらできるだけ早期に接種。
2期：小学校就学前の1年間（4/1～3/31)、接種期間になったらできるだけ早期に接種。</t>
    <phoneticPr fontId="1"/>
  </si>
  <si>
    <t>1歳になる前日まで接種可能。
（①②は27日以上の間隔で接種。③は1回目接種後から139日以上あけて接種。）</t>
    <phoneticPr fontId="1"/>
  </si>
  <si>
    <t>（7か月から
1歳になる前日までに
開始した場合）</t>
    <rPh sb="3" eb="4">
      <t>ゲツ</t>
    </rPh>
    <rPh sb="8" eb="9">
      <t>サイ</t>
    </rPh>
    <rPh sb="12" eb="14">
      <t>ゼンジツ</t>
    </rPh>
    <rPh sb="18" eb="20">
      <t>カイシ</t>
    </rPh>
    <rPh sb="22" eb="24">
      <t>バアイ</t>
    </rPh>
    <phoneticPr fontId="1"/>
  </si>
  <si>
    <t>（1歳以上で
開始した場合）</t>
    <rPh sb="2" eb="3">
      <t>サイ</t>
    </rPh>
    <rPh sb="3" eb="5">
      <t>イジョウ</t>
    </rPh>
    <rPh sb="7" eb="9">
      <t>カイシ</t>
    </rPh>
    <rPh sb="11" eb="13">
      <t>バアイ</t>
    </rPh>
    <phoneticPr fontId="1"/>
  </si>
  <si>
    <t>（1～2歳になる前日までに
開始した場合）</t>
    <rPh sb="4" eb="5">
      <t>サイ</t>
    </rPh>
    <rPh sb="8" eb="10">
      <t>ゼンジツ</t>
    </rPh>
    <rPh sb="14" eb="16">
      <t>カイシ</t>
    </rPh>
    <rPh sb="18" eb="20">
      <t>バアイ</t>
    </rPh>
    <phoneticPr fontId="1"/>
  </si>
  <si>
    <t>（2～5歳の前日に
開始した場合）</t>
    <rPh sb="4" eb="5">
      <t>サイ</t>
    </rPh>
    <rPh sb="6" eb="8">
      <t>ゼンジツ</t>
    </rPh>
    <rPh sb="10" eb="12">
      <t>カイシ</t>
    </rPh>
    <rPh sb="14" eb="16">
      <t>バアイ</t>
    </rPh>
    <phoneticPr fontId="1"/>
  </si>
  <si>
    <t>羽生　花子</t>
    <rPh sb="0" eb="2">
      <t>ハニュウ</t>
    </rPh>
    <rPh sb="3" eb="5">
      <t>ハナコ</t>
    </rPh>
    <phoneticPr fontId="1"/>
  </si>
  <si>
    <t>ここに示したスケジュールは大体の目安であり、標準的な接種開始可能日を記載しています。予防接種を受ける前に、母子手帳等を確認の上、接種間隔を守ってください。</t>
    <rPh sb="57" eb="58">
      <t>トウ</t>
    </rPh>
    <phoneticPr fontId="1"/>
  </si>
  <si>
    <t>ワクチンごとに公費負担となる期間が異なりますので、説明書をよく読み、接種できる年齢になりましたら、体調の良い時に、早めに接種を受けましょう。</t>
    <phoneticPr fontId="1"/>
  </si>
  <si>
    <t>※1 ： 初回接種については、出生14週6日までに初回接種を完了させることが望ましい（出生15週以降の安全性が確立されていないため）。</t>
    <rPh sb="5" eb="7">
      <t>ショカイ</t>
    </rPh>
    <rPh sb="7" eb="9">
      <t>セッシュ</t>
    </rPh>
    <rPh sb="15" eb="17">
      <t>シュッセイ</t>
    </rPh>
    <rPh sb="19" eb="20">
      <t>シュウ</t>
    </rPh>
    <rPh sb="21" eb="22">
      <t>ヒ</t>
    </rPh>
    <rPh sb="25" eb="27">
      <t>ショカイ</t>
    </rPh>
    <rPh sb="27" eb="29">
      <t>セッシュ</t>
    </rPh>
    <rPh sb="30" eb="32">
      <t>カンリョウ</t>
    </rPh>
    <rPh sb="38" eb="39">
      <t>ノゾ</t>
    </rPh>
    <rPh sb="43" eb="45">
      <t>シュッセイ</t>
    </rPh>
    <rPh sb="47" eb="50">
      <t>シュウイコウ</t>
    </rPh>
    <rPh sb="51" eb="54">
      <t>アンゼンセイ</t>
    </rPh>
    <rPh sb="55" eb="57">
      <t>カクリツ</t>
    </rPh>
    <phoneticPr fontId="1"/>
  </si>
  <si>
    <t>②※3</t>
    <phoneticPr fontId="1"/>
  </si>
  <si>
    <t>①※1</t>
    <phoneticPr fontId="1"/>
  </si>
  <si>
    <t>①②③は27日以上の間隔で接種。
④は③終了後、7か月以上（標準的には13か月まで）あけて1回接種。</t>
    <phoneticPr fontId="1"/>
  </si>
  <si>
    <t>生後32週まで接種可能。経口接種。　　　　　　　　　　　　　　　　　　　　　　　　　①②③は27日以上の間隔で接種。</t>
    <rPh sb="0" eb="2">
      <t>セイゴ</t>
    </rPh>
    <rPh sb="4" eb="5">
      <t>シュウ</t>
    </rPh>
    <rPh sb="7" eb="9">
      <t>セッシュ</t>
    </rPh>
    <rPh sb="9" eb="11">
      <t>カノウ</t>
    </rPh>
    <rPh sb="12" eb="14">
      <t>ケイコウ</t>
    </rPh>
    <rPh sb="14" eb="16">
      <t>セッシュ</t>
    </rPh>
    <phoneticPr fontId="1"/>
  </si>
  <si>
    <t>生後24週まで接種可能。経口接種。　　　　　　　　　　　　　　　　　　　　　　①②③は27日以上の間隔で接種。</t>
    <rPh sb="0" eb="2">
      <t>セイゴ</t>
    </rPh>
    <rPh sb="4" eb="5">
      <t>シュウ</t>
    </rPh>
    <rPh sb="7" eb="9">
      <t>セッシュ</t>
    </rPh>
    <rPh sb="9" eb="11">
      <t>カノウ</t>
    </rPh>
    <rPh sb="12" eb="16">
      <t>ケイコウセッシュ</t>
    </rPh>
    <phoneticPr fontId="1"/>
  </si>
  <si>
    <t>女</t>
  </si>
  <si>
    <r>
      <t>ロタテック　　　　　　　　　　　　　　　　　　　　　　　　　　　　　　</t>
    </r>
    <r>
      <rPr>
        <sz val="8"/>
        <color theme="1"/>
        <rFont val="BIZ UDPゴシック"/>
        <family val="3"/>
        <charset val="128"/>
      </rPr>
      <t>R2.8.1以降に生まれた方が対象　　　　　　　　　　　　　　　　　　　　　　R2.10.1以降が定期接種の対象</t>
    </r>
    <rPh sb="41" eb="43">
      <t>イコウ</t>
    </rPh>
    <rPh sb="44" eb="45">
      <t>ウ</t>
    </rPh>
    <rPh sb="48" eb="49">
      <t>カタ</t>
    </rPh>
    <rPh sb="50" eb="52">
      <t>タイショウ</t>
    </rPh>
    <rPh sb="81" eb="83">
      <t>イコウ</t>
    </rPh>
    <rPh sb="84" eb="86">
      <t>テイキ</t>
    </rPh>
    <rPh sb="86" eb="88">
      <t>セッシュ</t>
    </rPh>
    <rPh sb="89" eb="91">
      <t>タイショウ</t>
    </rPh>
    <phoneticPr fontId="1"/>
  </si>
  <si>
    <r>
      <t>ロタリックス　　　　　　　　　　　　　　　　　　　　　　　　　　　　　　</t>
    </r>
    <r>
      <rPr>
        <sz val="8"/>
        <color theme="1"/>
        <rFont val="BIZ UDPゴシック"/>
        <family val="3"/>
        <charset val="128"/>
      </rPr>
      <t>R2.8.1以降に生まれた方が対象</t>
    </r>
    <r>
      <rPr>
        <sz val="16"/>
        <color theme="1"/>
        <rFont val="BIZ UDPゴシック"/>
        <family val="3"/>
        <charset val="128"/>
      </rPr>
      <t>　　　　　　　　　　　　　　　　　　　　　　</t>
    </r>
    <r>
      <rPr>
        <sz val="8"/>
        <color theme="1"/>
        <rFont val="BIZ UDPゴシック"/>
        <family val="3"/>
        <charset val="128"/>
      </rPr>
      <t>R2.10.1以降が定期接種の対象</t>
    </r>
    <phoneticPr fontId="1"/>
  </si>
  <si>
    <t>定期予防接種</t>
    <rPh sb="0" eb="6">
      <t>テイキヨボウセッシュ</t>
    </rPh>
    <phoneticPr fontId="1"/>
  </si>
  <si>
    <t>標準的には、①②は3歳に達した時から4歳に達するまでの期間に6日から28日までの間隔をあけて接種。
③は4歳に達した時から5歳に達するまでの期間に接種。②接種終了後６か月以上（標準的にはおおむね１年を経過した時期）を経過し6か月以上経過した後接種。</t>
    <rPh sb="77" eb="79">
      <t>セッシュ</t>
    </rPh>
    <rPh sb="79" eb="81">
      <t>シュウリョウ</t>
    </rPh>
    <rPh sb="81" eb="82">
      <t>ゴ</t>
    </rPh>
    <phoneticPr fontId="2"/>
  </si>
  <si>
    <t>①※2</t>
    <phoneticPr fontId="1"/>
  </si>
  <si>
    <t>※３：初回2回目及び3回目の接種は24か月までに行い、それを超えた場合は行わない。また、初回2回目の接種が生後12か月を超えた場合、初回3回目の接種は行わない。（それぞれ、追加接種は可能。）</t>
    <phoneticPr fontId="1"/>
  </si>
  <si>
    <t>※４：小児肺炎球菌の1回目を7か月以降で接種した場合、2回目は24か月（2歳）に至るまでに行い、それを超えた場合は2回目の接種は行わず、追加接種をする。</t>
    <phoneticPr fontId="1"/>
  </si>
  <si>
    <t>生後２カ月</t>
    <rPh sb="0" eb="2">
      <t>セイゴ</t>
    </rPh>
    <rPh sb="4" eb="5">
      <t>ゲツ</t>
    </rPh>
    <phoneticPr fontId="2"/>
  </si>
  <si>
    <t>ヒブ</t>
  </si>
  <si>
    <t>①</t>
  </si>
  <si>
    <t>～</t>
  </si>
  <si>
    <t>②</t>
  </si>
  <si>
    <t>③</t>
  </si>
  <si>
    <t>④</t>
  </si>
  <si>
    <t>5混</t>
    <rPh sb="1" eb="2">
      <t>コン</t>
    </rPh>
    <phoneticPr fontId="2"/>
  </si>
  <si>
    <t>90か月（7歳6か月になる前日）まで接種可能。
①②③は20日以上、標準的には、20日から56日までの間隔をあけて3回接種。
④は③終了後6か月以上、標準的には、6か月から18か月までの間隔をあけて1回接種。</t>
    <phoneticPr fontId="1"/>
  </si>
  <si>
    <t>※①から2月後から5歳の前日まで　表示されるところは変わらず</t>
    <rPh sb="5" eb="7">
      <t>ツキゴ</t>
    </rPh>
    <rPh sb="10" eb="11">
      <t>サイ</t>
    </rPh>
    <rPh sb="12" eb="14">
      <t>ゼンジツ</t>
    </rPh>
    <rPh sb="17" eb="19">
      <t>ヒョウジ</t>
    </rPh>
    <rPh sb="26" eb="27">
      <t>カ</t>
    </rPh>
    <phoneticPr fontId="1"/>
  </si>
  <si>
    <t>②から1年後</t>
    <rPh sb="4" eb="6">
      <t>ネンゴ</t>
    </rPh>
    <phoneticPr fontId="2"/>
  </si>
  <si>
    <t>※２：令和6年4月1日から5種混合が定期接種になりました。（しかし当面の間は、状況により4種混合ワクチンとヒブワクチンでの接種も可能です。いずれも1回目と同じワクチンで完了します。）</t>
    <rPh sb="3" eb="5">
      <t>レイワ</t>
    </rPh>
    <rPh sb="6" eb="7">
      <t>ネン</t>
    </rPh>
    <rPh sb="8" eb="9">
      <t>ガツ</t>
    </rPh>
    <rPh sb="10" eb="11">
      <t>ニチ</t>
    </rPh>
    <rPh sb="14" eb="17">
      <t>シュコンゴウ</t>
    </rPh>
    <rPh sb="18" eb="22">
      <t>テイキセッシュ</t>
    </rPh>
    <rPh sb="33" eb="35">
      <t>トウメン</t>
    </rPh>
    <rPh sb="36" eb="37">
      <t>アイダ</t>
    </rPh>
    <rPh sb="39" eb="41">
      <t>ジョウキョウ</t>
    </rPh>
    <rPh sb="45" eb="46">
      <t>シュ</t>
    </rPh>
    <rPh sb="46" eb="48">
      <t>コンゴウ</t>
    </rPh>
    <rPh sb="61" eb="63">
      <t>セッシュ</t>
    </rPh>
    <rPh sb="64" eb="66">
      <t>カノウ</t>
    </rPh>
    <rPh sb="74" eb="76">
      <t>カイメ</t>
    </rPh>
    <rPh sb="77" eb="78">
      <t>オナ</t>
    </rPh>
    <rPh sb="84" eb="86">
      <t>カンリョウ</t>
    </rPh>
    <phoneticPr fontId="1"/>
  </si>
  <si>
    <t>①から60日あける</t>
    <rPh sb="5" eb="6">
      <t>ニチ</t>
    </rPh>
    <phoneticPr fontId="2"/>
  </si>
  <si>
    <r>
      <rPr>
        <sz val="16"/>
        <color theme="1"/>
        <rFont val="BIZ UDPゴシック"/>
        <family val="3"/>
        <charset val="128"/>
      </rPr>
      <t>※２　五種混合</t>
    </r>
    <r>
      <rPr>
        <sz val="11"/>
        <color theme="1"/>
        <rFont val="BIZ UDPゴシック"/>
        <family val="3"/>
        <charset val="128"/>
      </rPr>
      <t xml:space="preserve">
（百日咳・ジフテリア・
破傷風・不活化ポリオ・ヒブ）</t>
    </r>
    <rPh sb="3" eb="4">
      <t>イ</t>
    </rPh>
    <rPh sb="4" eb="5">
      <t>シュ</t>
    </rPh>
    <rPh sb="5" eb="7">
      <t>コンゴウ</t>
    </rPh>
    <phoneticPr fontId="1"/>
  </si>
  <si>
    <r>
      <rPr>
        <sz val="16"/>
        <color theme="1"/>
        <rFont val="BIZ UDPゴシック"/>
        <family val="3"/>
        <charset val="128"/>
      </rPr>
      <t>※２　四種混合</t>
    </r>
    <r>
      <rPr>
        <sz val="11"/>
        <color theme="1"/>
        <rFont val="BIZ UDPゴシック"/>
        <family val="3"/>
        <charset val="128"/>
      </rPr>
      <t xml:space="preserve">
（百日咳・ジフテリア・
破傷風・不活化ポリオ）</t>
    </r>
    <phoneticPr fontId="1"/>
  </si>
  <si>
    <r>
      <rPr>
        <sz val="16"/>
        <color theme="1"/>
        <rFont val="BIZ UDPゴシック"/>
        <family val="3"/>
        <charset val="128"/>
      </rPr>
      <t>※２　ヒブ（Ｈｉｂ）</t>
    </r>
    <r>
      <rPr>
        <sz val="11"/>
        <color theme="1"/>
        <rFont val="BIZ UDPゴシック"/>
        <family val="3"/>
        <charset val="128"/>
      </rPr>
      <t xml:space="preserve">
（2～7か月前日で開始）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</si>
</sst>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e\.m\.d;@&quot;～&quot;"/>
  </numFmts>
  <fonts count="19">
    <font>
      <sz val="11"/>
      <name val="ＭＳ Ｐゴシック"/>
      <family val="3"/>
      <charset val="128"/>
    </font>
    <font>
      <sz val="6"/>
      <name val="ＭＳ Ｐゴシック"/>
      <family val="3"/>
      <charset val="128"/>
    </font>
    <font>
      <sz val="6"/>
      <name val="ＭＳ 明朝"/>
      <family val="1"/>
      <charset val="128"/>
    </font>
    <font>
      <sz val="11"/>
      <name val="BIZ UDPゴシック"/>
      <family val="3"/>
      <charset val="128"/>
    </font>
    <font>
      <sz val="11"/>
      <color indexed="8"/>
      <name val="BIZ UDPゴシック"/>
      <family val="3"/>
      <charset val="128"/>
    </font>
    <font>
      <sz val="11"/>
      <color theme="1"/>
      <name val="BIZ UDPゴシック"/>
      <family val="3"/>
      <charset val="128"/>
    </font>
    <font>
      <sz val="11"/>
      <color rgb="FFFF0000"/>
      <name val="BIZ UDPゴシック"/>
      <family val="3"/>
      <charset val="128"/>
    </font>
    <font>
      <sz val="9.5"/>
      <name val="BIZ UDPゴシック"/>
      <family val="3"/>
      <charset val="128"/>
    </font>
    <font>
      <sz val="6"/>
      <name val="BIZ UDPゴシック"/>
      <family val="3"/>
      <charset val="128"/>
    </font>
    <font>
      <sz val="16"/>
      <name val="BIZ UDPゴシック"/>
      <family val="3"/>
      <charset val="128"/>
    </font>
    <font>
      <sz val="16"/>
      <color theme="1"/>
      <name val="BIZ UDPゴシック"/>
      <family val="3"/>
      <charset val="128"/>
    </font>
    <font>
      <sz val="16"/>
      <color indexed="8"/>
      <name val="BIZ UDPゴシック"/>
      <family val="3"/>
      <charset val="128"/>
    </font>
    <font>
      <sz val="22"/>
      <color theme="1"/>
      <name val="BIZ UDPゴシック"/>
      <family val="3"/>
      <charset val="128"/>
    </font>
    <font>
      <sz val="8"/>
      <color theme="1"/>
      <name val="BIZ UDPゴシック"/>
      <family val="3"/>
      <charset val="128"/>
    </font>
    <font>
      <sz val="9"/>
      <color indexed="81"/>
      <name val="MS P ゴシック"/>
      <family val="3"/>
      <charset val="128"/>
    </font>
    <font>
      <b/>
      <sz val="14"/>
      <color indexed="81"/>
      <name val="MS P ゴシック"/>
      <family val="3"/>
      <charset val="128"/>
    </font>
    <font>
      <b/>
      <sz val="9"/>
      <color indexed="81"/>
      <name val="MS P ゴシック"/>
      <family val="3"/>
      <charset val="128"/>
    </font>
    <font>
      <b/>
      <sz val="12"/>
      <color indexed="81"/>
      <name val="MS P ゴシック"/>
      <family val="3"/>
      <charset val="128"/>
    </font>
    <font>
      <sz val="12"/>
      <color indexed="81"/>
      <name val="MS P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rgb="FFFFCC99"/>
        <bgColor indexed="64"/>
      </patternFill>
    </fill>
    <fill>
      <patternFill patternType="solid">
        <fgColor rgb="FFCCFFCC"/>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EFE58"/>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thin">
        <color indexed="64"/>
      </top>
      <bottom style="dashDotDot">
        <color indexed="64"/>
      </bottom>
      <diagonal/>
    </border>
    <border>
      <left style="thin">
        <color indexed="64"/>
      </left>
      <right/>
      <top style="dashDotDot">
        <color indexed="64"/>
      </top>
      <bottom style="thin">
        <color indexed="64"/>
      </bottom>
      <diagonal/>
    </border>
    <border>
      <left/>
      <right style="thin">
        <color indexed="64"/>
      </right>
      <top style="dashDotDot">
        <color indexed="64"/>
      </top>
      <bottom style="thin">
        <color indexed="64"/>
      </bottom>
      <diagonal/>
    </border>
  </borders>
  <cellStyleXfs count="1">
    <xf numFmtId="0" fontId="0" fillId="0" borderId="0"/>
  </cellStyleXfs>
  <cellXfs count="182">
    <xf numFmtId="0" fontId="0" fillId="0" borderId="0" xfId="0"/>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textRotation="91" shrinkToFit="1"/>
    </xf>
    <xf numFmtId="0" fontId="3" fillId="2" borderId="8" xfId="0" applyFont="1" applyFill="1" applyBorder="1" applyAlignment="1">
      <alignment horizontal="center" vertical="center" shrinkToFit="1"/>
    </xf>
    <xf numFmtId="176" fontId="3" fillId="0" borderId="0" xfId="0" applyNumberFormat="1" applyFont="1" applyAlignment="1">
      <alignment horizontal="center" vertical="center" shrinkToFit="1"/>
    </xf>
    <xf numFmtId="0" fontId="3" fillId="0" borderId="0" xfId="0" applyFont="1" applyFill="1" applyAlignment="1">
      <alignment horizontal="center" vertical="center" shrinkToFit="1"/>
    </xf>
    <xf numFmtId="176" fontId="3" fillId="0" borderId="3"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176" fontId="3" fillId="2" borderId="3" xfId="0" applyNumberFormat="1"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6" fillId="0" borderId="0" xfId="0" applyFont="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Alignment="1">
      <alignment horizontal="center" vertical="center" shrinkToFit="1"/>
    </xf>
    <xf numFmtId="0" fontId="3" fillId="0" borderId="0" xfId="0" applyFont="1" applyBorder="1" applyAlignment="1">
      <alignment horizontal="right" vertical="center" shrinkToFit="1"/>
    </xf>
    <xf numFmtId="0" fontId="3" fillId="0" borderId="3" xfId="0" applyFont="1" applyBorder="1" applyAlignment="1">
      <alignment horizontal="center" vertical="center" shrinkToFit="1"/>
    </xf>
    <xf numFmtId="0" fontId="3" fillId="2" borderId="0" xfId="0" applyFont="1" applyFill="1" applyAlignment="1">
      <alignment horizontal="center" vertical="center" shrinkToFit="1"/>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57" fontId="3" fillId="2" borderId="5" xfId="0" applyNumberFormat="1" applyFont="1" applyFill="1" applyBorder="1" applyAlignment="1">
      <alignment horizontal="center" vertical="center" shrinkToFit="1"/>
    </xf>
    <xf numFmtId="0" fontId="3" fillId="2" borderId="3" xfId="0" applyFont="1" applyFill="1" applyBorder="1" applyAlignment="1">
      <alignment horizontal="center" vertical="center" shrinkToFit="1"/>
    </xf>
    <xf numFmtId="57" fontId="3" fillId="2" borderId="6" xfId="0" applyNumberFormat="1" applyFont="1" applyFill="1" applyBorder="1" applyAlignment="1">
      <alignment horizontal="center" vertical="center" shrinkToFit="1"/>
    </xf>
    <xf numFmtId="57" fontId="3" fillId="2" borderId="7" xfId="0" applyNumberFormat="1" applyFont="1" applyFill="1" applyBorder="1" applyAlignment="1">
      <alignment horizontal="center" vertical="center" shrinkToFit="1"/>
    </xf>
    <xf numFmtId="57" fontId="3" fillId="2" borderId="3" xfId="0" applyNumberFormat="1" applyFont="1" applyFill="1" applyBorder="1" applyAlignment="1">
      <alignment horizontal="center" vertical="center" shrinkToFit="1"/>
    </xf>
    <xf numFmtId="57" fontId="3" fillId="2" borderId="9" xfId="0" applyNumberFormat="1" applyFont="1" applyFill="1" applyBorder="1" applyAlignment="1">
      <alignment horizontal="center" vertical="center" shrinkToFit="1"/>
    </xf>
    <xf numFmtId="176" fontId="5" fillId="0" borderId="0" xfId="0" applyNumberFormat="1" applyFont="1" applyBorder="1" applyAlignment="1">
      <alignment horizontal="left" vertical="center" shrinkToFit="1"/>
    </xf>
    <xf numFmtId="0" fontId="3" fillId="2" borderId="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5" fillId="0" borderId="9" xfId="0" applyFont="1" applyBorder="1" applyAlignment="1">
      <alignment horizontal="center" vertical="center" shrinkToFit="1"/>
    </xf>
    <xf numFmtId="176" fontId="5" fillId="2" borderId="9" xfId="0" applyNumberFormat="1" applyFont="1" applyFill="1" applyBorder="1" applyAlignment="1">
      <alignment horizontal="center" vertical="center" shrinkToFit="1"/>
    </xf>
    <xf numFmtId="0" fontId="3" fillId="0" borderId="9" xfId="0" applyFont="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8" xfId="0" applyFont="1" applyBorder="1" applyAlignment="1">
      <alignment horizontal="center" vertical="center" shrinkToFit="1"/>
    </xf>
    <xf numFmtId="176" fontId="5" fillId="2" borderId="2" xfId="0" applyNumberFormat="1"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2" borderId="27" xfId="0" applyFont="1" applyFill="1" applyBorder="1" applyAlignment="1">
      <alignment horizontal="center" vertical="center" shrinkToFit="1"/>
    </xf>
    <xf numFmtId="57" fontId="3" fillId="5" borderId="0" xfId="0" applyNumberFormat="1" applyFont="1" applyFill="1" applyAlignment="1">
      <alignment horizontal="center" vertical="center" shrinkToFit="1"/>
    </xf>
    <xf numFmtId="0" fontId="12" fillId="0" borderId="0" xfId="0" applyFont="1" applyBorder="1" applyAlignment="1">
      <alignment horizontal="left" vertical="center" shrinkToFit="1"/>
    </xf>
    <xf numFmtId="0" fontId="3" fillId="0" borderId="0" xfId="0" applyFont="1" applyBorder="1" applyAlignment="1">
      <alignment vertical="center" shrinkToFit="1"/>
    </xf>
    <xf numFmtId="0" fontId="3" fillId="7" borderId="3" xfId="0" applyFont="1" applyFill="1" applyBorder="1" applyAlignment="1">
      <alignment horizontal="left" vertical="center" shrinkToFit="1"/>
    </xf>
    <xf numFmtId="0" fontId="3" fillId="7" borderId="3" xfId="0" applyFont="1" applyFill="1" applyBorder="1" applyAlignment="1">
      <alignment horizontal="left" vertical="center" wrapText="1" shrinkToFit="1"/>
    </xf>
    <xf numFmtId="176" fontId="3" fillId="7" borderId="3" xfId="0" applyNumberFormat="1" applyFont="1" applyFill="1" applyBorder="1" applyAlignment="1">
      <alignment horizontal="left"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2" borderId="4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3" fillId="8" borderId="3" xfId="0" applyFont="1" applyFill="1" applyBorder="1" applyAlignment="1">
      <alignment horizontal="center" vertical="center" shrinkToFit="1"/>
    </xf>
    <xf numFmtId="176" fontId="3" fillId="8" borderId="3" xfId="0" applyNumberFormat="1" applyFont="1" applyFill="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3" xfId="0" applyFont="1" applyBorder="1" applyAlignment="1">
      <alignment horizontal="center" vertical="center" shrinkToFit="1"/>
    </xf>
    <xf numFmtId="176" fontId="3" fillId="0" borderId="0" xfId="0" applyNumberFormat="1" applyFont="1" applyAlignment="1">
      <alignment horizontal="center" vertical="center" shrinkToFit="1"/>
    </xf>
    <xf numFmtId="176" fontId="3" fillId="0" borderId="3"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3" fillId="0" borderId="3" xfId="0" applyFont="1" applyBorder="1" applyAlignment="1">
      <alignment horizontal="center" vertical="center" shrinkToFit="1"/>
    </xf>
    <xf numFmtId="176" fontId="3" fillId="0" borderId="0" xfId="0" applyNumberFormat="1" applyFont="1" applyAlignment="1">
      <alignment horizontal="center" vertical="center" shrinkToFit="1"/>
    </xf>
    <xf numFmtId="0" fontId="3" fillId="0" borderId="0" xfId="0" applyFont="1" applyAlignment="1">
      <alignment horizontal="left" vertical="center"/>
    </xf>
    <xf numFmtId="0" fontId="3" fillId="0" borderId="3" xfId="0" applyFont="1" applyBorder="1" applyAlignment="1">
      <alignment horizontal="center" vertical="center" shrinkToFit="1"/>
    </xf>
    <xf numFmtId="0" fontId="3" fillId="2" borderId="3" xfId="0" applyFont="1" applyFill="1" applyBorder="1" applyAlignment="1">
      <alignment horizontal="center" vertical="center" shrinkToFit="1"/>
    </xf>
    <xf numFmtId="176" fontId="3" fillId="9" borderId="3" xfId="0" applyNumberFormat="1" applyFont="1" applyFill="1" applyBorder="1" applyAlignment="1">
      <alignment horizontal="center" vertical="center" shrinkToFit="1"/>
    </xf>
    <xf numFmtId="177" fontId="3" fillId="9" borderId="3" xfId="0" applyNumberFormat="1"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7" fillId="6" borderId="3" xfId="0" applyFont="1" applyFill="1" applyBorder="1" applyAlignment="1">
      <alignment horizontal="left" vertical="top" wrapText="1" shrinkToFit="1"/>
    </xf>
    <xf numFmtId="0" fontId="7" fillId="6" borderId="3" xfId="0" applyFont="1" applyFill="1" applyBorder="1" applyAlignment="1">
      <alignment horizontal="left" vertical="top" shrinkToFit="1"/>
    </xf>
    <xf numFmtId="0" fontId="7" fillId="6" borderId="41" xfId="0" applyFont="1" applyFill="1" applyBorder="1" applyAlignment="1">
      <alignment horizontal="left" vertical="top" shrinkToFit="1"/>
    </xf>
    <xf numFmtId="0" fontId="5" fillId="2" borderId="41"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176" fontId="3" fillId="2" borderId="41" xfId="0" applyNumberFormat="1" applyFont="1" applyFill="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39"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7" fillId="6" borderId="5" xfId="0" applyFont="1" applyFill="1" applyBorder="1" applyAlignment="1">
      <alignment horizontal="left" vertical="top" wrapText="1" shrinkToFit="1"/>
    </xf>
    <xf numFmtId="0" fontId="7" fillId="6" borderId="5" xfId="0" applyFont="1" applyFill="1" applyBorder="1" applyAlignment="1">
      <alignment horizontal="left" vertical="top"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4" xfId="0" applyFont="1" applyBorder="1" applyAlignment="1">
      <alignment horizontal="left" vertical="center" indent="85" shrinkToFit="1"/>
    </xf>
    <xf numFmtId="0" fontId="3" fillId="0" borderId="35" xfId="0" applyFont="1" applyBorder="1" applyAlignment="1">
      <alignment horizontal="left" vertical="center" indent="85" shrinkToFit="1"/>
    </xf>
    <xf numFmtId="0" fontId="3" fillId="0" borderId="36" xfId="0" applyFont="1" applyBorder="1" applyAlignment="1">
      <alignment horizontal="left" vertical="center" indent="85" shrinkToFit="1"/>
    </xf>
    <xf numFmtId="0" fontId="3" fillId="0" borderId="3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3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3" xfId="0" applyFont="1" applyBorder="1" applyAlignment="1">
      <alignment horizontal="left" vertical="center" wrapText="1"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176" fontId="3" fillId="2" borderId="3" xfId="0" applyNumberFormat="1"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3" xfId="0" applyFont="1" applyBorder="1" applyAlignment="1">
      <alignment horizontal="center" vertical="center" textRotation="91" shrinkToFit="1"/>
    </xf>
    <xf numFmtId="0" fontId="5" fillId="0" borderId="10" xfId="0" applyFont="1" applyBorder="1" applyAlignment="1">
      <alignment horizontal="center" vertical="center" wrapText="1"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2" borderId="1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4" fillId="0" borderId="5" xfId="0" applyFont="1" applyBorder="1" applyAlignment="1">
      <alignment horizontal="center" vertical="center" shrinkToFit="1"/>
    </xf>
    <xf numFmtId="0" fontId="3" fillId="0" borderId="3" xfId="0" applyFont="1" applyFill="1" applyBorder="1" applyAlignment="1">
      <alignment horizontal="center" vertical="center" shrinkToFit="1"/>
    </xf>
    <xf numFmtId="176" fontId="3" fillId="2" borderId="12" xfId="0" applyNumberFormat="1" applyFont="1" applyFill="1" applyBorder="1" applyAlignment="1">
      <alignment horizontal="center" vertical="center" shrinkToFit="1"/>
    </xf>
    <xf numFmtId="176" fontId="3" fillId="2" borderId="13"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center" vertical="center" shrinkToFit="1"/>
    </xf>
    <xf numFmtId="0" fontId="10"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7" fillId="6" borderId="38" xfId="0" applyFont="1" applyFill="1" applyBorder="1" applyAlignment="1">
      <alignment horizontal="left" vertical="top" shrinkToFit="1"/>
    </xf>
    <xf numFmtId="0" fontId="7" fillId="6" borderId="6" xfId="0" applyFont="1" applyFill="1" applyBorder="1" applyAlignment="1">
      <alignment horizontal="left" vertical="top" shrinkToFit="1"/>
    </xf>
    <xf numFmtId="0" fontId="7" fillId="6" borderId="15" xfId="0" applyFont="1" applyFill="1" applyBorder="1" applyAlignment="1">
      <alignment horizontal="left" vertical="top" shrinkToFit="1"/>
    </xf>
    <xf numFmtId="0" fontId="7" fillId="6" borderId="16" xfId="0" applyFont="1" applyFill="1" applyBorder="1" applyAlignment="1">
      <alignment horizontal="left" vertical="top" shrinkToFit="1"/>
    </xf>
    <xf numFmtId="0" fontId="7" fillId="6" borderId="17" xfId="0" applyFont="1" applyFill="1" applyBorder="1" applyAlignment="1">
      <alignment horizontal="left" vertical="top" wrapText="1" shrinkToFit="1"/>
    </xf>
    <xf numFmtId="0" fontId="7" fillId="6" borderId="17" xfId="0" applyFont="1" applyFill="1" applyBorder="1" applyAlignment="1">
      <alignment horizontal="left" vertical="top" shrinkToFit="1"/>
    </xf>
    <xf numFmtId="0" fontId="7" fillId="6" borderId="18" xfId="0" applyFont="1" applyFill="1" applyBorder="1" applyAlignment="1">
      <alignment horizontal="left" vertical="top" shrinkToFit="1"/>
    </xf>
    <xf numFmtId="0" fontId="7" fillId="6" borderId="12" xfId="0" applyFont="1" applyFill="1" applyBorder="1" applyAlignment="1">
      <alignment horizontal="left" vertical="top" shrinkToFit="1"/>
    </xf>
    <xf numFmtId="0" fontId="5" fillId="0" borderId="3" xfId="0" applyFont="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5" fillId="3" borderId="25" xfId="0" applyFont="1" applyFill="1" applyBorder="1" applyAlignment="1">
      <alignment horizontal="center" vertical="center" wrapText="1" shrinkToFit="1"/>
    </xf>
    <xf numFmtId="0" fontId="5" fillId="3" borderId="2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9" xfId="0" applyFont="1" applyBorder="1" applyAlignment="1">
      <alignment horizontal="center" vertical="center" shrinkToFit="1"/>
    </xf>
    <xf numFmtId="0" fontId="4" fillId="2" borderId="3" xfId="0" applyFont="1" applyFill="1" applyBorder="1" applyAlignment="1">
      <alignment horizontal="center" vertical="center" shrinkToFit="1"/>
    </xf>
    <xf numFmtId="176" fontId="3" fillId="2" borderId="28" xfId="0" applyNumberFormat="1" applyFont="1" applyFill="1" applyBorder="1" applyAlignment="1">
      <alignment horizontal="center" vertical="center" shrinkToFit="1"/>
    </xf>
    <xf numFmtId="176" fontId="3" fillId="2" borderId="27" xfId="0" applyNumberFormat="1" applyFont="1" applyFill="1" applyBorder="1" applyAlignment="1">
      <alignment horizontal="center" vertical="center" shrinkToFit="1"/>
    </xf>
    <xf numFmtId="176" fontId="3" fillId="2" borderId="15" xfId="0" applyNumberFormat="1" applyFont="1" applyFill="1" applyBorder="1" applyAlignment="1">
      <alignment horizontal="center" vertical="center" shrinkToFit="1"/>
    </xf>
    <xf numFmtId="0" fontId="4" fillId="3" borderId="25" xfId="0" applyFont="1" applyFill="1" applyBorder="1" applyAlignment="1">
      <alignment horizontal="center" vertical="center" wrapText="1" shrinkToFit="1"/>
    </xf>
    <xf numFmtId="0" fontId="4" fillId="3" borderId="25" xfId="0" applyFont="1" applyFill="1" applyBorder="1" applyAlignment="1">
      <alignment horizontal="center" vertical="center" shrinkToFit="1"/>
    </xf>
    <xf numFmtId="0" fontId="4" fillId="4" borderId="25" xfId="0" applyFont="1" applyFill="1" applyBorder="1" applyAlignment="1">
      <alignment horizontal="center" vertical="center" wrapText="1" shrinkToFit="1"/>
    </xf>
    <xf numFmtId="0" fontId="4" fillId="4" borderId="26" xfId="0" applyFont="1" applyFill="1" applyBorder="1" applyAlignment="1">
      <alignment horizontal="center" vertical="center" shrinkToFit="1"/>
    </xf>
    <xf numFmtId="0" fontId="4" fillId="4" borderId="2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4" fillId="3" borderId="22" xfId="0" applyFont="1" applyFill="1" applyBorder="1" applyAlignment="1">
      <alignment horizontal="center" vertical="center" wrapText="1" shrinkToFit="1"/>
    </xf>
    <xf numFmtId="0" fontId="3" fillId="0" borderId="13" xfId="0" applyFont="1" applyBorder="1" applyAlignment="1">
      <alignment horizontal="center" vertical="center" wrapText="1" shrinkToFit="1"/>
    </xf>
    <xf numFmtId="0" fontId="5" fillId="0" borderId="3" xfId="0" applyFont="1" applyBorder="1" applyAlignment="1">
      <alignment horizontal="center" vertical="center" textRotation="91" shrinkToFit="1"/>
    </xf>
    <xf numFmtId="0" fontId="5" fillId="6" borderId="3" xfId="0" applyFont="1" applyFill="1" applyBorder="1" applyAlignment="1">
      <alignment horizontal="center" vertical="center" textRotation="91" shrinkToFit="1"/>
    </xf>
    <xf numFmtId="0" fontId="3" fillId="0" borderId="0" xfId="0" applyFont="1" applyBorder="1" applyAlignment="1">
      <alignment horizontal="right" vertical="center" shrinkToFit="1"/>
    </xf>
    <xf numFmtId="176" fontId="5" fillId="5" borderId="4" xfId="0" applyNumberFormat="1" applyFont="1" applyFill="1" applyBorder="1" applyAlignment="1">
      <alignment horizontal="left" vertical="center" shrinkToFit="1"/>
    </xf>
    <xf numFmtId="0" fontId="10" fillId="0" borderId="4" xfId="0" applyFont="1" applyBorder="1" applyAlignment="1">
      <alignment horizontal="left" vertical="center" shrinkToFit="1"/>
    </xf>
    <xf numFmtId="0" fontId="3" fillId="0" borderId="24" xfId="0" applyFont="1" applyBorder="1" applyAlignment="1">
      <alignment horizontal="center" vertical="center" shrinkToFit="1"/>
    </xf>
    <xf numFmtId="0" fontId="3" fillId="0" borderId="23" xfId="0" applyFont="1" applyBorder="1" applyAlignment="1">
      <alignment horizontal="center" vertical="center" shrinkToFit="1"/>
    </xf>
    <xf numFmtId="0" fontId="9" fillId="7" borderId="13" xfId="0" applyFont="1" applyFill="1" applyBorder="1" applyAlignment="1" applyProtection="1">
      <alignment horizontal="center" vertical="center" shrinkToFit="1"/>
      <protection locked="0"/>
    </xf>
    <xf numFmtId="0" fontId="9" fillId="7" borderId="9" xfId="0" applyFont="1" applyFill="1" applyBorder="1" applyAlignment="1" applyProtection="1">
      <alignment horizontal="center" vertical="center" shrinkToFit="1"/>
      <protection locked="0"/>
    </xf>
    <xf numFmtId="0" fontId="12" fillId="5" borderId="0" xfId="0" applyFont="1" applyFill="1" applyBorder="1" applyAlignment="1">
      <alignment horizontal="right" vertical="center" shrinkToFit="1"/>
    </xf>
    <xf numFmtId="0" fontId="10" fillId="0" borderId="13" xfId="0" applyFont="1" applyBorder="1" applyAlignment="1">
      <alignment horizontal="center" vertical="center" wrapText="1" shrinkToFit="1"/>
    </xf>
    <xf numFmtId="0" fontId="5" fillId="4" borderId="37" xfId="0" applyFont="1" applyFill="1" applyBorder="1" applyAlignment="1">
      <alignment horizontal="center" vertical="center" wrapText="1" shrinkToFit="1"/>
    </xf>
    <xf numFmtId="0" fontId="5" fillId="4" borderId="25" xfId="0" applyFont="1" applyFill="1" applyBorder="1" applyAlignment="1">
      <alignment horizontal="center" vertical="center" shrinkToFit="1"/>
    </xf>
    <xf numFmtId="0" fontId="10" fillId="0" borderId="21" xfId="0" applyFont="1" applyBorder="1" applyAlignment="1">
      <alignment horizontal="center" vertical="center" shrinkToFit="1"/>
    </xf>
    <xf numFmtId="0" fontId="3" fillId="0" borderId="4" xfId="0" applyFont="1" applyFill="1" applyBorder="1" applyAlignment="1">
      <alignment horizontal="center" vertical="center" shrinkToFit="1"/>
    </xf>
    <xf numFmtId="14" fontId="9" fillId="7" borderId="13" xfId="0" applyNumberFormat="1" applyFont="1" applyFill="1" applyBorder="1" applyAlignment="1" applyProtection="1">
      <alignment horizontal="center" vertical="center" shrinkToFit="1"/>
      <protection locked="0"/>
    </xf>
    <xf numFmtId="14" fontId="9" fillId="7" borderId="9"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EFE58"/>
      <color rgb="FFFAB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4</xdr:col>
      <xdr:colOff>41275</xdr:colOff>
      <xdr:row>45</xdr:row>
      <xdr:rowOff>0</xdr:rowOff>
    </xdr:from>
    <xdr:ext cx="184731" cy="264560"/>
    <xdr:sp macro="" textlink="">
      <xdr:nvSpPr>
        <xdr:cNvPr id="7" name="テキスト ボックス 6">
          <a:extLst>
            <a:ext uri="{FF2B5EF4-FFF2-40B4-BE49-F238E27FC236}">
              <a16:creationId xmlns:a16="http://schemas.microsoft.com/office/drawing/2014/main" id="{9548C1A5-6BD7-4D0E-B9B6-701C87910B79}"/>
            </a:ext>
          </a:extLst>
        </xdr:cNvPr>
        <xdr:cNvSpPr txBox="1"/>
      </xdr:nvSpPr>
      <xdr:spPr>
        <a:xfrm>
          <a:off x="3260725" y="156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4</xdr:col>
      <xdr:colOff>41275</xdr:colOff>
      <xdr:row>46</xdr:row>
      <xdr:rowOff>0</xdr:rowOff>
    </xdr:from>
    <xdr:ext cx="184731" cy="264560"/>
    <xdr:sp macro="" textlink="">
      <xdr:nvSpPr>
        <xdr:cNvPr id="58" name="テキスト ボックス 57">
          <a:extLst>
            <a:ext uri="{FF2B5EF4-FFF2-40B4-BE49-F238E27FC236}">
              <a16:creationId xmlns:a16="http://schemas.microsoft.com/office/drawing/2014/main" id="{1EEE9DD8-1B05-42AE-BC97-97D23C1791AD}"/>
            </a:ext>
          </a:extLst>
        </xdr:cNvPr>
        <xdr:cNvSpPr txBox="1"/>
      </xdr:nvSpPr>
      <xdr:spPr>
        <a:xfrm>
          <a:off x="3711575" y="1666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37</xdr:col>
      <xdr:colOff>298453</xdr:colOff>
      <xdr:row>0</xdr:row>
      <xdr:rowOff>247656</xdr:rowOff>
    </xdr:from>
    <xdr:to>
      <xdr:col>39</xdr:col>
      <xdr:colOff>451353</xdr:colOff>
      <xdr:row>3</xdr:row>
      <xdr:rowOff>236514</xdr:rowOff>
    </xdr:to>
    <xdr:pic>
      <xdr:nvPicPr>
        <xdr:cNvPr id="59" name="図 4">
          <a:extLst>
            <a:ext uri="{FF2B5EF4-FFF2-40B4-BE49-F238E27FC236}">
              <a16:creationId xmlns:a16="http://schemas.microsoft.com/office/drawing/2014/main" id="{70925954-8376-4125-BEB4-572770CE96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0153" y="247656"/>
          <a:ext cx="1181600" cy="1303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xdr:colOff>
      <xdr:row>4</xdr:row>
      <xdr:rowOff>44450</xdr:rowOff>
    </xdr:from>
    <xdr:to>
      <xdr:col>2</xdr:col>
      <xdr:colOff>527030</xdr:colOff>
      <xdr:row>6</xdr:row>
      <xdr:rowOff>43845</xdr:rowOff>
    </xdr:to>
    <xdr:pic>
      <xdr:nvPicPr>
        <xdr:cNvPr id="60" name="図 3">
          <a:extLst>
            <a:ext uri="{FF2B5EF4-FFF2-40B4-BE49-F238E27FC236}">
              <a16:creationId xmlns:a16="http://schemas.microsoft.com/office/drawing/2014/main" id="{1CF38F87-79DB-4CDD-BC67-39DE1ABC61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6400" y="1771650"/>
          <a:ext cx="908030" cy="86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826293</xdr:colOff>
      <xdr:row>6</xdr:row>
      <xdr:rowOff>146050</xdr:rowOff>
    </xdr:from>
    <xdr:to>
      <xdr:col>3</xdr:col>
      <xdr:colOff>1072487</xdr:colOff>
      <xdr:row>6</xdr:row>
      <xdr:rowOff>326050</xdr:rowOff>
    </xdr:to>
    <xdr:pic>
      <xdr:nvPicPr>
        <xdr:cNvPr id="61" name="図 1">
          <a:extLst>
            <a:ext uri="{FF2B5EF4-FFF2-40B4-BE49-F238E27FC236}">
              <a16:creationId xmlns:a16="http://schemas.microsoft.com/office/drawing/2014/main" id="{1FBF6D9B-799D-435F-89EB-0B966406A0E9}"/>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09949" y="2717800"/>
          <a:ext cx="246194" cy="1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46037</xdr:colOff>
      <xdr:row>44</xdr:row>
      <xdr:rowOff>259556</xdr:rowOff>
    </xdr:from>
    <xdr:to>
      <xdr:col>41</xdr:col>
      <xdr:colOff>1076021</xdr:colOff>
      <xdr:row>47</xdr:row>
      <xdr:rowOff>314213</xdr:rowOff>
    </xdr:to>
    <xdr:pic>
      <xdr:nvPicPr>
        <xdr:cNvPr id="66" name="図 5">
          <a:extLst>
            <a:ext uri="{FF2B5EF4-FFF2-40B4-BE49-F238E27FC236}">
              <a16:creationId xmlns:a16="http://schemas.microsoft.com/office/drawing/2014/main" id="{9082D33B-E21C-4434-80A0-E3F5A77D41F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296437" y="18623756"/>
          <a:ext cx="3430284" cy="1369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146844</xdr:colOff>
      <xdr:row>37</xdr:row>
      <xdr:rowOff>323850</xdr:rowOff>
    </xdr:from>
    <xdr:to>
      <xdr:col>3</xdr:col>
      <xdr:colOff>1087541</xdr:colOff>
      <xdr:row>38</xdr:row>
      <xdr:rowOff>167271</xdr:rowOff>
    </xdr:to>
    <xdr:grpSp>
      <xdr:nvGrpSpPr>
        <xdr:cNvPr id="2" name="グループ化 1">
          <a:extLst>
            <a:ext uri="{FF2B5EF4-FFF2-40B4-BE49-F238E27FC236}">
              <a16:creationId xmlns:a16="http://schemas.microsoft.com/office/drawing/2014/main" id="{BB0DD642-1B3A-42F5-BEAA-2C3D552C6AE3}"/>
            </a:ext>
          </a:extLst>
        </xdr:cNvPr>
        <xdr:cNvGrpSpPr/>
      </xdr:nvGrpSpPr>
      <xdr:grpSpPr>
        <a:xfrm>
          <a:off x="2756694" y="15621000"/>
          <a:ext cx="940697" cy="281571"/>
          <a:chOff x="2641600" y="15436850"/>
          <a:chExt cx="940697" cy="275221"/>
        </a:xfrm>
      </xdr:grpSpPr>
      <xdr:pic>
        <xdr:nvPicPr>
          <xdr:cNvPr id="68" name="図 1">
            <a:extLst>
              <a:ext uri="{FF2B5EF4-FFF2-40B4-BE49-F238E27FC236}">
                <a16:creationId xmlns:a16="http://schemas.microsoft.com/office/drawing/2014/main" id="{6D15F1D3-1A42-43A0-9EBE-8D29D550BC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4160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図 1">
            <a:extLst>
              <a:ext uri="{FF2B5EF4-FFF2-40B4-BE49-F238E27FC236}">
                <a16:creationId xmlns:a16="http://schemas.microsoft.com/office/drawing/2014/main" id="{9203E6DE-0284-4A4B-994E-085FC5588E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2105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図 1">
            <a:extLst>
              <a:ext uri="{FF2B5EF4-FFF2-40B4-BE49-F238E27FC236}">
                <a16:creationId xmlns:a16="http://schemas.microsoft.com/office/drawing/2014/main" id="{836FC557-8CD8-4712-A0B5-93DD07A9FF9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81325"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142081</xdr:colOff>
      <xdr:row>25</xdr:row>
      <xdr:rowOff>311150</xdr:rowOff>
    </xdr:from>
    <xdr:to>
      <xdr:col>3</xdr:col>
      <xdr:colOff>1082778</xdr:colOff>
      <xdr:row>26</xdr:row>
      <xdr:rowOff>154571</xdr:rowOff>
    </xdr:to>
    <xdr:grpSp>
      <xdr:nvGrpSpPr>
        <xdr:cNvPr id="74" name="グループ化 73">
          <a:extLst>
            <a:ext uri="{FF2B5EF4-FFF2-40B4-BE49-F238E27FC236}">
              <a16:creationId xmlns:a16="http://schemas.microsoft.com/office/drawing/2014/main" id="{E8AE831A-1E7F-4457-B5AF-1831CB64A018}"/>
            </a:ext>
          </a:extLst>
        </xdr:cNvPr>
        <xdr:cNvGrpSpPr/>
      </xdr:nvGrpSpPr>
      <xdr:grpSpPr>
        <a:xfrm>
          <a:off x="2751931" y="10350500"/>
          <a:ext cx="940697" cy="281571"/>
          <a:chOff x="2641600" y="15436850"/>
          <a:chExt cx="940697" cy="275221"/>
        </a:xfrm>
      </xdr:grpSpPr>
      <xdr:pic>
        <xdr:nvPicPr>
          <xdr:cNvPr id="75" name="図 1">
            <a:extLst>
              <a:ext uri="{FF2B5EF4-FFF2-40B4-BE49-F238E27FC236}">
                <a16:creationId xmlns:a16="http://schemas.microsoft.com/office/drawing/2014/main" id="{1CC69B82-01B1-42BD-A257-A3D3BB8E9F9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4160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6" name="図 1">
            <a:extLst>
              <a:ext uri="{FF2B5EF4-FFF2-40B4-BE49-F238E27FC236}">
                <a16:creationId xmlns:a16="http://schemas.microsoft.com/office/drawing/2014/main" id="{49384570-942C-4FCB-B5FE-A8C1730F71A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2105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7" name="図 1">
            <a:extLst>
              <a:ext uri="{FF2B5EF4-FFF2-40B4-BE49-F238E27FC236}">
                <a16:creationId xmlns:a16="http://schemas.microsoft.com/office/drawing/2014/main" id="{6C4FA3E9-428D-4DA1-9931-7B2690BD41D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81325"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118268</xdr:colOff>
      <xdr:row>19</xdr:row>
      <xdr:rowOff>329406</xdr:rowOff>
    </xdr:from>
    <xdr:to>
      <xdr:col>3</xdr:col>
      <xdr:colOff>1058965</xdr:colOff>
      <xdr:row>20</xdr:row>
      <xdr:rowOff>172827</xdr:rowOff>
    </xdr:to>
    <xdr:grpSp>
      <xdr:nvGrpSpPr>
        <xdr:cNvPr id="78" name="グループ化 77">
          <a:extLst>
            <a:ext uri="{FF2B5EF4-FFF2-40B4-BE49-F238E27FC236}">
              <a16:creationId xmlns:a16="http://schemas.microsoft.com/office/drawing/2014/main" id="{44B94C73-DDFF-481B-AF81-B82D976F1081}"/>
            </a:ext>
          </a:extLst>
        </xdr:cNvPr>
        <xdr:cNvGrpSpPr/>
      </xdr:nvGrpSpPr>
      <xdr:grpSpPr>
        <a:xfrm>
          <a:off x="2728118" y="8187531"/>
          <a:ext cx="940697" cy="176796"/>
          <a:chOff x="2641600" y="15436850"/>
          <a:chExt cx="940697" cy="275221"/>
        </a:xfrm>
      </xdr:grpSpPr>
      <xdr:pic>
        <xdr:nvPicPr>
          <xdr:cNvPr id="79" name="図 1">
            <a:extLst>
              <a:ext uri="{FF2B5EF4-FFF2-40B4-BE49-F238E27FC236}">
                <a16:creationId xmlns:a16="http://schemas.microsoft.com/office/drawing/2014/main" id="{2B07497F-A39F-4A3D-8735-B1D69A011A2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4160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0" name="図 1">
            <a:extLst>
              <a:ext uri="{FF2B5EF4-FFF2-40B4-BE49-F238E27FC236}">
                <a16:creationId xmlns:a16="http://schemas.microsoft.com/office/drawing/2014/main" id="{FE24E21B-2D8D-4360-A329-118ACF3858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2105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 name="図 1">
            <a:extLst>
              <a:ext uri="{FF2B5EF4-FFF2-40B4-BE49-F238E27FC236}">
                <a16:creationId xmlns:a16="http://schemas.microsoft.com/office/drawing/2014/main" id="{29E5DD40-C31D-422F-8A2C-007EE0C62D8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981325"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136525</xdr:colOff>
      <xdr:row>7</xdr:row>
      <xdr:rowOff>292100</xdr:rowOff>
    </xdr:from>
    <xdr:to>
      <xdr:col>3</xdr:col>
      <xdr:colOff>1077222</xdr:colOff>
      <xdr:row>8</xdr:row>
      <xdr:rowOff>135521</xdr:rowOff>
    </xdr:to>
    <xdr:grpSp>
      <xdr:nvGrpSpPr>
        <xdr:cNvPr id="82" name="グループ化 81">
          <a:extLst>
            <a:ext uri="{FF2B5EF4-FFF2-40B4-BE49-F238E27FC236}">
              <a16:creationId xmlns:a16="http://schemas.microsoft.com/office/drawing/2014/main" id="{AA6E9A8A-4865-4C97-98D3-FF43816ADD2F}"/>
            </a:ext>
          </a:extLst>
        </xdr:cNvPr>
        <xdr:cNvGrpSpPr/>
      </xdr:nvGrpSpPr>
      <xdr:grpSpPr>
        <a:xfrm>
          <a:off x="2746375" y="3359150"/>
          <a:ext cx="940697" cy="281571"/>
          <a:chOff x="2641600" y="15436850"/>
          <a:chExt cx="940697" cy="275221"/>
        </a:xfrm>
      </xdr:grpSpPr>
      <xdr:pic>
        <xdr:nvPicPr>
          <xdr:cNvPr id="83" name="図 1">
            <a:extLst>
              <a:ext uri="{FF2B5EF4-FFF2-40B4-BE49-F238E27FC236}">
                <a16:creationId xmlns:a16="http://schemas.microsoft.com/office/drawing/2014/main" id="{C02D2B5B-C356-4FFE-8053-95CE9E62124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4160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4" name="図 1">
            <a:extLst>
              <a:ext uri="{FF2B5EF4-FFF2-40B4-BE49-F238E27FC236}">
                <a16:creationId xmlns:a16="http://schemas.microsoft.com/office/drawing/2014/main" id="{05D66BEB-B62F-41DE-87C7-76CA201A13C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2105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5" name="図 1">
            <a:extLst>
              <a:ext uri="{FF2B5EF4-FFF2-40B4-BE49-F238E27FC236}">
                <a16:creationId xmlns:a16="http://schemas.microsoft.com/office/drawing/2014/main" id="{7722C995-69F7-4F8B-86FC-F3380D37943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81325"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298450</xdr:colOff>
      <xdr:row>35</xdr:row>
      <xdr:rowOff>334169</xdr:rowOff>
    </xdr:from>
    <xdr:to>
      <xdr:col>3</xdr:col>
      <xdr:colOff>899422</xdr:colOff>
      <xdr:row>36</xdr:row>
      <xdr:rowOff>177590</xdr:rowOff>
    </xdr:to>
    <xdr:grpSp>
      <xdr:nvGrpSpPr>
        <xdr:cNvPr id="3" name="グループ化 2">
          <a:extLst>
            <a:ext uri="{FF2B5EF4-FFF2-40B4-BE49-F238E27FC236}">
              <a16:creationId xmlns:a16="http://schemas.microsoft.com/office/drawing/2014/main" id="{D57D33AD-915D-4135-A603-ED02D3E3E6EB}"/>
            </a:ext>
          </a:extLst>
        </xdr:cNvPr>
        <xdr:cNvGrpSpPr/>
      </xdr:nvGrpSpPr>
      <xdr:grpSpPr>
        <a:xfrm>
          <a:off x="2908300" y="14755019"/>
          <a:ext cx="600972" cy="281571"/>
          <a:chOff x="2917825" y="14249400"/>
          <a:chExt cx="600972" cy="275221"/>
        </a:xfrm>
      </xdr:grpSpPr>
      <xdr:pic>
        <xdr:nvPicPr>
          <xdr:cNvPr id="88" name="図 1">
            <a:extLst>
              <a:ext uri="{FF2B5EF4-FFF2-40B4-BE49-F238E27FC236}">
                <a16:creationId xmlns:a16="http://schemas.microsoft.com/office/drawing/2014/main" id="{A81DE038-282B-4B81-A256-8BE398C7E7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9" name="図 1">
            <a:extLst>
              <a:ext uri="{FF2B5EF4-FFF2-40B4-BE49-F238E27FC236}">
                <a16:creationId xmlns:a16="http://schemas.microsoft.com/office/drawing/2014/main" id="{AB864AC0-FC73-4FAD-B1EE-968BFB6A18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296069</xdr:colOff>
      <xdr:row>33</xdr:row>
      <xdr:rowOff>317500</xdr:rowOff>
    </xdr:from>
    <xdr:to>
      <xdr:col>3</xdr:col>
      <xdr:colOff>897041</xdr:colOff>
      <xdr:row>34</xdr:row>
      <xdr:rowOff>160921</xdr:rowOff>
    </xdr:to>
    <xdr:grpSp>
      <xdr:nvGrpSpPr>
        <xdr:cNvPr id="91" name="グループ化 90">
          <a:extLst>
            <a:ext uri="{FF2B5EF4-FFF2-40B4-BE49-F238E27FC236}">
              <a16:creationId xmlns:a16="http://schemas.microsoft.com/office/drawing/2014/main" id="{9364C98F-19A9-4C8D-BB14-04E68E144F15}"/>
            </a:ext>
          </a:extLst>
        </xdr:cNvPr>
        <xdr:cNvGrpSpPr/>
      </xdr:nvGrpSpPr>
      <xdr:grpSpPr>
        <a:xfrm>
          <a:off x="2905919" y="13862050"/>
          <a:ext cx="600972" cy="281571"/>
          <a:chOff x="2917825" y="14249400"/>
          <a:chExt cx="600972" cy="275221"/>
        </a:xfrm>
      </xdr:grpSpPr>
      <xdr:pic>
        <xdr:nvPicPr>
          <xdr:cNvPr id="92" name="図 1">
            <a:extLst>
              <a:ext uri="{FF2B5EF4-FFF2-40B4-BE49-F238E27FC236}">
                <a16:creationId xmlns:a16="http://schemas.microsoft.com/office/drawing/2014/main" id="{63B1AADB-9CA8-4806-B263-2D784E9B99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3" name="図 1">
            <a:extLst>
              <a:ext uri="{FF2B5EF4-FFF2-40B4-BE49-F238E27FC236}">
                <a16:creationId xmlns:a16="http://schemas.microsoft.com/office/drawing/2014/main" id="{13E533E9-3B29-4E12-9FE0-559BDAAAF37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477837</xdr:colOff>
      <xdr:row>31</xdr:row>
      <xdr:rowOff>317500</xdr:rowOff>
    </xdr:from>
    <xdr:to>
      <xdr:col>3</xdr:col>
      <xdr:colOff>739084</xdr:colOff>
      <xdr:row>32</xdr:row>
      <xdr:rowOff>160921</xdr:rowOff>
    </xdr:to>
    <xdr:pic>
      <xdr:nvPicPr>
        <xdr:cNvPr id="103" name="図 1">
          <a:extLst>
            <a:ext uri="{FF2B5EF4-FFF2-40B4-BE49-F238E27FC236}">
              <a16:creationId xmlns:a16="http://schemas.microsoft.com/office/drawing/2014/main" id="{4B79FAEF-B0B6-4F6B-B7D9-05264A673D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61493" y="11890375"/>
          <a:ext cx="261247" cy="272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465932</xdr:colOff>
      <xdr:row>29</xdr:row>
      <xdr:rowOff>311944</xdr:rowOff>
    </xdr:from>
    <xdr:to>
      <xdr:col>3</xdr:col>
      <xdr:colOff>727179</xdr:colOff>
      <xdr:row>30</xdr:row>
      <xdr:rowOff>155365</xdr:rowOff>
    </xdr:to>
    <xdr:pic>
      <xdr:nvPicPr>
        <xdr:cNvPr id="104" name="図 1">
          <a:extLst>
            <a:ext uri="{FF2B5EF4-FFF2-40B4-BE49-F238E27FC236}">
              <a16:creationId xmlns:a16="http://schemas.microsoft.com/office/drawing/2014/main" id="{8AC69D8B-71B0-4124-9A8F-972A8ED56E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49588" y="11027569"/>
          <a:ext cx="261247" cy="272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288925</xdr:colOff>
      <xdr:row>27</xdr:row>
      <xdr:rowOff>304800</xdr:rowOff>
    </xdr:from>
    <xdr:to>
      <xdr:col>3</xdr:col>
      <xdr:colOff>889897</xdr:colOff>
      <xdr:row>28</xdr:row>
      <xdr:rowOff>148221</xdr:rowOff>
    </xdr:to>
    <xdr:grpSp>
      <xdr:nvGrpSpPr>
        <xdr:cNvPr id="105" name="グループ化 104">
          <a:extLst>
            <a:ext uri="{FF2B5EF4-FFF2-40B4-BE49-F238E27FC236}">
              <a16:creationId xmlns:a16="http://schemas.microsoft.com/office/drawing/2014/main" id="{F4EBDC69-3B17-4F56-B2F1-92E9C1CC8B72}"/>
            </a:ext>
          </a:extLst>
        </xdr:cNvPr>
        <xdr:cNvGrpSpPr/>
      </xdr:nvGrpSpPr>
      <xdr:grpSpPr>
        <a:xfrm>
          <a:off x="2898775" y="11220450"/>
          <a:ext cx="600972" cy="281571"/>
          <a:chOff x="2917825" y="14249400"/>
          <a:chExt cx="600972" cy="275221"/>
        </a:xfrm>
      </xdr:grpSpPr>
      <xdr:pic>
        <xdr:nvPicPr>
          <xdr:cNvPr id="106" name="図 1">
            <a:extLst>
              <a:ext uri="{FF2B5EF4-FFF2-40B4-BE49-F238E27FC236}">
                <a16:creationId xmlns:a16="http://schemas.microsoft.com/office/drawing/2014/main" id="{920CB3B5-E6D2-497A-9D08-D88F0E08E99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7" name="図 1">
            <a:extLst>
              <a:ext uri="{FF2B5EF4-FFF2-40B4-BE49-F238E27FC236}">
                <a16:creationId xmlns:a16="http://schemas.microsoft.com/office/drawing/2014/main" id="{69E7E728-F92D-4DD3-9970-DF13783A2A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282575</xdr:colOff>
      <xdr:row>23</xdr:row>
      <xdr:rowOff>175419</xdr:rowOff>
    </xdr:from>
    <xdr:to>
      <xdr:col>3</xdr:col>
      <xdr:colOff>896247</xdr:colOff>
      <xdr:row>24</xdr:row>
      <xdr:rowOff>349040</xdr:rowOff>
    </xdr:to>
    <xdr:grpSp>
      <xdr:nvGrpSpPr>
        <xdr:cNvPr id="108" name="グループ化 107">
          <a:extLst>
            <a:ext uri="{FF2B5EF4-FFF2-40B4-BE49-F238E27FC236}">
              <a16:creationId xmlns:a16="http://schemas.microsoft.com/office/drawing/2014/main" id="{3A6508AE-9CD3-40D9-8C33-8152ACC7100D}"/>
            </a:ext>
          </a:extLst>
        </xdr:cNvPr>
        <xdr:cNvGrpSpPr/>
      </xdr:nvGrpSpPr>
      <xdr:grpSpPr>
        <a:xfrm>
          <a:off x="2892425" y="9338469"/>
          <a:ext cx="613672" cy="611771"/>
          <a:chOff x="2800350" y="12642850"/>
          <a:chExt cx="613672" cy="605421"/>
        </a:xfrm>
      </xdr:grpSpPr>
      <xdr:grpSp>
        <xdr:nvGrpSpPr>
          <xdr:cNvPr id="109" name="グループ化 108">
            <a:extLst>
              <a:ext uri="{FF2B5EF4-FFF2-40B4-BE49-F238E27FC236}">
                <a16:creationId xmlns:a16="http://schemas.microsoft.com/office/drawing/2014/main" id="{282FB397-D702-420D-86A9-DFD10E032F8A}"/>
              </a:ext>
            </a:extLst>
          </xdr:cNvPr>
          <xdr:cNvGrpSpPr/>
        </xdr:nvGrpSpPr>
        <xdr:grpSpPr>
          <a:xfrm>
            <a:off x="2800350" y="12642850"/>
            <a:ext cx="600972" cy="275221"/>
            <a:chOff x="2917825" y="14249400"/>
            <a:chExt cx="600972" cy="275221"/>
          </a:xfrm>
        </xdr:grpSpPr>
        <xdr:pic>
          <xdr:nvPicPr>
            <xdr:cNvPr id="113" name="図 1">
              <a:extLst>
                <a:ext uri="{FF2B5EF4-FFF2-40B4-BE49-F238E27FC236}">
                  <a16:creationId xmlns:a16="http://schemas.microsoft.com/office/drawing/2014/main" id="{DBD6AF7B-7C90-4127-BCF9-69DF7E6DF8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4" name="図 1">
              <a:extLst>
                <a:ext uri="{FF2B5EF4-FFF2-40B4-BE49-F238E27FC236}">
                  <a16:creationId xmlns:a16="http://schemas.microsoft.com/office/drawing/2014/main" id="{9D398C24-CE69-42E3-9128-BE36B91B7B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0" name="グループ化 109">
            <a:extLst>
              <a:ext uri="{FF2B5EF4-FFF2-40B4-BE49-F238E27FC236}">
                <a16:creationId xmlns:a16="http://schemas.microsoft.com/office/drawing/2014/main" id="{E1165B6E-A16E-478F-93F7-6069B6CED8E3}"/>
              </a:ext>
            </a:extLst>
          </xdr:cNvPr>
          <xdr:cNvGrpSpPr/>
        </xdr:nvGrpSpPr>
        <xdr:grpSpPr>
          <a:xfrm>
            <a:off x="2813050" y="12973050"/>
            <a:ext cx="600972" cy="275221"/>
            <a:chOff x="2917825" y="14249400"/>
            <a:chExt cx="600972" cy="275221"/>
          </a:xfrm>
        </xdr:grpSpPr>
        <xdr:pic>
          <xdr:nvPicPr>
            <xdr:cNvPr id="111" name="図 1">
              <a:extLst>
                <a:ext uri="{FF2B5EF4-FFF2-40B4-BE49-F238E27FC236}">
                  <a16:creationId xmlns:a16="http://schemas.microsoft.com/office/drawing/2014/main" id="{8D28953A-7C97-4838-A8D7-79D94CB7B2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2" name="図 1">
              <a:extLst>
                <a:ext uri="{FF2B5EF4-FFF2-40B4-BE49-F238E27FC236}">
                  <a16:creationId xmlns:a16="http://schemas.microsoft.com/office/drawing/2014/main" id="{432BBC35-D4D7-42D1-9236-EA183F98BA0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3</xdr:col>
      <xdr:colOff>460375</xdr:colOff>
      <xdr:row>21</xdr:row>
      <xdr:rowOff>323056</xdr:rowOff>
    </xdr:from>
    <xdr:to>
      <xdr:col>3</xdr:col>
      <xdr:colOff>721622</xdr:colOff>
      <xdr:row>22</xdr:row>
      <xdr:rowOff>166477</xdr:rowOff>
    </xdr:to>
    <xdr:pic>
      <xdr:nvPicPr>
        <xdr:cNvPr id="115" name="図 1">
          <a:extLst>
            <a:ext uri="{FF2B5EF4-FFF2-40B4-BE49-F238E27FC236}">
              <a16:creationId xmlns:a16="http://schemas.microsoft.com/office/drawing/2014/main" id="{34DF1EB5-A19A-4203-A9D2-30D7C92862B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4031" y="7609681"/>
          <a:ext cx="261247" cy="272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306388</xdr:colOff>
      <xdr:row>17</xdr:row>
      <xdr:rowOff>116681</xdr:rowOff>
    </xdr:from>
    <xdr:to>
      <xdr:col>3</xdr:col>
      <xdr:colOff>920060</xdr:colOff>
      <xdr:row>18</xdr:row>
      <xdr:rowOff>290302</xdr:rowOff>
    </xdr:to>
    <xdr:grpSp>
      <xdr:nvGrpSpPr>
        <xdr:cNvPr id="116" name="グループ化 115">
          <a:extLst>
            <a:ext uri="{FF2B5EF4-FFF2-40B4-BE49-F238E27FC236}">
              <a16:creationId xmlns:a16="http://schemas.microsoft.com/office/drawing/2014/main" id="{A54F8400-0116-48EA-9B54-304A8D07602B}"/>
            </a:ext>
          </a:extLst>
        </xdr:cNvPr>
        <xdr:cNvGrpSpPr/>
      </xdr:nvGrpSpPr>
      <xdr:grpSpPr>
        <a:xfrm>
          <a:off x="2916238" y="7336631"/>
          <a:ext cx="613672" cy="497471"/>
          <a:chOff x="2800350" y="12642850"/>
          <a:chExt cx="613672" cy="605421"/>
        </a:xfrm>
      </xdr:grpSpPr>
      <xdr:grpSp>
        <xdr:nvGrpSpPr>
          <xdr:cNvPr id="117" name="グループ化 116">
            <a:extLst>
              <a:ext uri="{FF2B5EF4-FFF2-40B4-BE49-F238E27FC236}">
                <a16:creationId xmlns:a16="http://schemas.microsoft.com/office/drawing/2014/main" id="{72557759-5E20-4A3D-B7E1-41D3C9776A97}"/>
              </a:ext>
            </a:extLst>
          </xdr:cNvPr>
          <xdr:cNvGrpSpPr/>
        </xdr:nvGrpSpPr>
        <xdr:grpSpPr>
          <a:xfrm>
            <a:off x="2800350" y="12642850"/>
            <a:ext cx="600972" cy="275221"/>
            <a:chOff x="2917825" y="14249400"/>
            <a:chExt cx="600972" cy="275221"/>
          </a:xfrm>
        </xdr:grpSpPr>
        <xdr:pic>
          <xdr:nvPicPr>
            <xdr:cNvPr id="121" name="図 1">
              <a:extLst>
                <a:ext uri="{FF2B5EF4-FFF2-40B4-BE49-F238E27FC236}">
                  <a16:creationId xmlns:a16="http://schemas.microsoft.com/office/drawing/2014/main" id="{498AF75C-B51F-4B53-A526-5971EA1751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2" name="図 1">
              <a:extLst>
                <a:ext uri="{FF2B5EF4-FFF2-40B4-BE49-F238E27FC236}">
                  <a16:creationId xmlns:a16="http://schemas.microsoft.com/office/drawing/2014/main" id="{C64B8589-9D0D-4284-9FA5-E582113383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18" name="グループ化 117">
            <a:extLst>
              <a:ext uri="{FF2B5EF4-FFF2-40B4-BE49-F238E27FC236}">
                <a16:creationId xmlns:a16="http://schemas.microsoft.com/office/drawing/2014/main" id="{676AAA3E-EF89-4B98-922B-E037E588DC63}"/>
              </a:ext>
            </a:extLst>
          </xdr:cNvPr>
          <xdr:cNvGrpSpPr/>
        </xdr:nvGrpSpPr>
        <xdr:grpSpPr>
          <a:xfrm>
            <a:off x="2813050" y="12973050"/>
            <a:ext cx="600972" cy="275221"/>
            <a:chOff x="2917825" y="14249400"/>
            <a:chExt cx="600972" cy="275221"/>
          </a:xfrm>
        </xdr:grpSpPr>
        <xdr:pic>
          <xdr:nvPicPr>
            <xdr:cNvPr id="119" name="図 1">
              <a:extLst>
                <a:ext uri="{FF2B5EF4-FFF2-40B4-BE49-F238E27FC236}">
                  <a16:creationId xmlns:a16="http://schemas.microsoft.com/office/drawing/2014/main" id="{3AC1F478-88DA-4EF8-B2AF-1638E0E4F06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 name="図 1">
              <a:extLst>
                <a:ext uri="{FF2B5EF4-FFF2-40B4-BE49-F238E27FC236}">
                  <a16:creationId xmlns:a16="http://schemas.microsoft.com/office/drawing/2014/main" id="{587C2E70-B592-44B9-8AB2-51734DA1CF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3</xdr:col>
      <xdr:colOff>147638</xdr:colOff>
      <xdr:row>11</xdr:row>
      <xdr:rowOff>346869</xdr:rowOff>
    </xdr:from>
    <xdr:to>
      <xdr:col>3</xdr:col>
      <xdr:colOff>1088335</xdr:colOff>
      <xdr:row>12</xdr:row>
      <xdr:rowOff>190290</xdr:rowOff>
    </xdr:to>
    <xdr:grpSp>
      <xdr:nvGrpSpPr>
        <xdr:cNvPr id="123" name="グループ化 122">
          <a:extLst>
            <a:ext uri="{FF2B5EF4-FFF2-40B4-BE49-F238E27FC236}">
              <a16:creationId xmlns:a16="http://schemas.microsoft.com/office/drawing/2014/main" id="{51789490-1C20-4831-BFCD-2FCB85846F47}"/>
            </a:ext>
          </a:extLst>
        </xdr:cNvPr>
        <xdr:cNvGrpSpPr/>
      </xdr:nvGrpSpPr>
      <xdr:grpSpPr>
        <a:xfrm>
          <a:off x="2757488" y="5166519"/>
          <a:ext cx="940697" cy="281571"/>
          <a:chOff x="2641600" y="15436850"/>
          <a:chExt cx="940697" cy="275221"/>
        </a:xfrm>
      </xdr:grpSpPr>
      <xdr:pic>
        <xdr:nvPicPr>
          <xdr:cNvPr id="124" name="図 1">
            <a:extLst>
              <a:ext uri="{FF2B5EF4-FFF2-40B4-BE49-F238E27FC236}">
                <a16:creationId xmlns:a16="http://schemas.microsoft.com/office/drawing/2014/main" id="{B8DCAF83-A837-42BB-9CA9-6C66353DD36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4160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5" name="図 1">
            <a:extLst>
              <a:ext uri="{FF2B5EF4-FFF2-40B4-BE49-F238E27FC236}">
                <a16:creationId xmlns:a16="http://schemas.microsoft.com/office/drawing/2014/main" id="{5CDB4BEF-ABD2-4F0C-954B-BAE72117E7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21050"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6" name="図 1">
            <a:extLst>
              <a:ext uri="{FF2B5EF4-FFF2-40B4-BE49-F238E27FC236}">
                <a16:creationId xmlns:a16="http://schemas.microsoft.com/office/drawing/2014/main" id="{1D4E25C9-9703-45C3-943F-2045DE767A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81325" y="1543685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307181</xdr:colOff>
      <xdr:row>9</xdr:row>
      <xdr:rowOff>311150</xdr:rowOff>
    </xdr:from>
    <xdr:to>
      <xdr:col>3</xdr:col>
      <xdr:colOff>908153</xdr:colOff>
      <xdr:row>10</xdr:row>
      <xdr:rowOff>154571</xdr:rowOff>
    </xdr:to>
    <xdr:grpSp>
      <xdr:nvGrpSpPr>
        <xdr:cNvPr id="127" name="グループ化 126">
          <a:extLst>
            <a:ext uri="{FF2B5EF4-FFF2-40B4-BE49-F238E27FC236}">
              <a16:creationId xmlns:a16="http://schemas.microsoft.com/office/drawing/2014/main" id="{18E343F1-9553-45A4-B212-CBC25C4615E5}"/>
            </a:ext>
          </a:extLst>
        </xdr:cNvPr>
        <xdr:cNvGrpSpPr/>
      </xdr:nvGrpSpPr>
      <xdr:grpSpPr>
        <a:xfrm>
          <a:off x="2917031" y="4254500"/>
          <a:ext cx="600972" cy="281571"/>
          <a:chOff x="2917825" y="14249400"/>
          <a:chExt cx="600972" cy="275221"/>
        </a:xfrm>
      </xdr:grpSpPr>
      <xdr:pic>
        <xdr:nvPicPr>
          <xdr:cNvPr id="128" name="図 1">
            <a:extLst>
              <a:ext uri="{FF2B5EF4-FFF2-40B4-BE49-F238E27FC236}">
                <a16:creationId xmlns:a16="http://schemas.microsoft.com/office/drawing/2014/main" id="{665C72ED-DD92-44F0-90FF-9ADE397283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 name="図 1">
            <a:extLst>
              <a:ext uri="{FF2B5EF4-FFF2-40B4-BE49-F238E27FC236}">
                <a16:creationId xmlns:a16="http://schemas.microsoft.com/office/drawing/2014/main" id="{490403C1-F5C5-41D1-B7C9-AEB40CCA8F5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283368</xdr:colOff>
      <xdr:row>15</xdr:row>
      <xdr:rowOff>104774</xdr:rowOff>
    </xdr:from>
    <xdr:to>
      <xdr:col>3</xdr:col>
      <xdr:colOff>897040</xdr:colOff>
      <xdr:row>16</xdr:row>
      <xdr:rowOff>249820</xdr:rowOff>
    </xdr:to>
    <xdr:grpSp>
      <xdr:nvGrpSpPr>
        <xdr:cNvPr id="67" name="グループ化 66">
          <a:extLst>
            <a:ext uri="{FF2B5EF4-FFF2-40B4-BE49-F238E27FC236}">
              <a16:creationId xmlns:a16="http://schemas.microsoft.com/office/drawing/2014/main" id="{02528EAC-889B-4E1A-A942-F649A607B4A6}"/>
            </a:ext>
          </a:extLst>
        </xdr:cNvPr>
        <xdr:cNvGrpSpPr/>
      </xdr:nvGrpSpPr>
      <xdr:grpSpPr>
        <a:xfrm>
          <a:off x="2893218" y="6677024"/>
          <a:ext cx="613672" cy="468896"/>
          <a:chOff x="2800350" y="12642850"/>
          <a:chExt cx="613672" cy="605421"/>
        </a:xfrm>
      </xdr:grpSpPr>
      <xdr:grpSp>
        <xdr:nvGrpSpPr>
          <xdr:cNvPr id="71" name="グループ化 70">
            <a:extLst>
              <a:ext uri="{FF2B5EF4-FFF2-40B4-BE49-F238E27FC236}">
                <a16:creationId xmlns:a16="http://schemas.microsoft.com/office/drawing/2014/main" id="{FAB30BD0-990C-4D31-803D-F45B7E4BA49A}"/>
              </a:ext>
            </a:extLst>
          </xdr:cNvPr>
          <xdr:cNvGrpSpPr/>
        </xdr:nvGrpSpPr>
        <xdr:grpSpPr>
          <a:xfrm>
            <a:off x="2800350" y="12642850"/>
            <a:ext cx="600972" cy="275221"/>
            <a:chOff x="2917825" y="14249400"/>
            <a:chExt cx="600972" cy="275221"/>
          </a:xfrm>
        </xdr:grpSpPr>
        <xdr:pic>
          <xdr:nvPicPr>
            <xdr:cNvPr id="87" name="図 1">
              <a:extLst>
                <a:ext uri="{FF2B5EF4-FFF2-40B4-BE49-F238E27FC236}">
                  <a16:creationId xmlns:a16="http://schemas.microsoft.com/office/drawing/2014/main" id="{4A4EF550-28E5-45FE-9F17-772AC8D7BBC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0" name="図 1">
              <a:extLst>
                <a:ext uri="{FF2B5EF4-FFF2-40B4-BE49-F238E27FC236}">
                  <a16:creationId xmlns:a16="http://schemas.microsoft.com/office/drawing/2014/main" id="{AA0D0E6E-64A9-4256-A2D5-C8013D5083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72" name="グループ化 71">
            <a:extLst>
              <a:ext uri="{FF2B5EF4-FFF2-40B4-BE49-F238E27FC236}">
                <a16:creationId xmlns:a16="http://schemas.microsoft.com/office/drawing/2014/main" id="{8D409574-6634-479F-BF3F-FD8B0DC8DB45}"/>
              </a:ext>
            </a:extLst>
          </xdr:cNvPr>
          <xdr:cNvGrpSpPr/>
        </xdr:nvGrpSpPr>
        <xdr:grpSpPr>
          <a:xfrm>
            <a:off x="2813050" y="12973050"/>
            <a:ext cx="600972" cy="275221"/>
            <a:chOff x="2917825" y="14249400"/>
            <a:chExt cx="600972" cy="275221"/>
          </a:xfrm>
        </xdr:grpSpPr>
        <xdr:pic>
          <xdr:nvPicPr>
            <xdr:cNvPr id="73" name="図 1">
              <a:extLst>
                <a:ext uri="{FF2B5EF4-FFF2-40B4-BE49-F238E27FC236}">
                  <a16:creationId xmlns:a16="http://schemas.microsoft.com/office/drawing/2014/main" id="{4F5909BE-F0F3-4489-94A8-E625CA67698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6" name="図 1">
              <a:extLst>
                <a:ext uri="{FF2B5EF4-FFF2-40B4-BE49-F238E27FC236}">
                  <a16:creationId xmlns:a16="http://schemas.microsoft.com/office/drawing/2014/main" id="{1539A125-4E89-4E88-A8F3-A308B5499D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3</xdr:col>
      <xdr:colOff>283368</xdr:colOff>
      <xdr:row>13</xdr:row>
      <xdr:rowOff>176212</xdr:rowOff>
    </xdr:from>
    <xdr:to>
      <xdr:col>3</xdr:col>
      <xdr:colOff>897040</xdr:colOff>
      <xdr:row>14</xdr:row>
      <xdr:rowOff>349833</xdr:rowOff>
    </xdr:to>
    <xdr:grpSp>
      <xdr:nvGrpSpPr>
        <xdr:cNvPr id="100" name="グループ化 99">
          <a:extLst>
            <a:ext uri="{FF2B5EF4-FFF2-40B4-BE49-F238E27FC236}">
              <a16:creationId xmlns:a16="http://schemas.microsoft.com/office/drawing/2014/main" id="{02528EAC-889B-4E1A-A942-F649A607B4A6}"/>
            </a:ext>
          </a:extLst>
        </xdr:cNvPr>
        <xdr:cNvGrpSpPr/>
      </xdr:nvGrpSpPr>
      <xdr:grpSpPr>
        <a:xfrm>
          <a:off x="2893218" y="5872162"/>
          <a:ext cx="613672" cy="611771"/>
          <a:chOff x="2800350" y="12642850"/>
          <a:chExt cx="613672" cy="605421"/>
        </a:xfrm>
      </xdr:grpSpPr>
      <xdr:grpSp>
        <xdr:nvGrpSpPr>
          <xdr:cNvPr id="101" name="グループ化 100">
            <a:extLst>
              <a:ext uri="{FF2B5EF4-FFF2-40B4-BE49-F238E27FC236}">
                <a16:creationId xmlns:a16="http://schemas.microsoft.com/office/drawing/2014/main" id="{FAB30BD0-990C-4D31-803D-F45B7E4BA49A}"/>
              </a:ext>
            </a:extLst>
          </xdr:cNvPr>
          <xdr:cNvGrpSpPr/>
        </xdr:nvGrpSpPr>
        <xdr:grpSpPr>
          <a:xfrm>
            <a:off x="2800350" y="12642850"/>
            <a:ext cx="600972" cy="275221"/>
            <a:chOff x="2917825" y="14249400"/>
            <a:chExt cx="600972" cy="275221"/>
          </a:xfrm>
        </xdr:grpSpPr>
        <xdr:pic>
          <xdr:nvPicPr>
            <xdr:cNvPr id="132" name="図 1">
              <a:extLst>
                <a:ext uri="{FF2B5EF4-FFF2-40B4-BE49-F238E27FC236}">
                  <a16:creationId xmlns:a16="http://schemas.microsoft.com/office/drawing/2014/main" id="{4A4EF550-28E5-45FE-9F17-772AC8D7BBC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3" name="図 1">
              <a:extLst>
                <a:ext uri="{FF2B5EF4-FFF2-40B4-BE49-F238E27FC236}">
                  <a16:creationId xmlns:a16="http://schemas.microsoft.com/office/drawing/2014/main" id="{AA0D0E6E-64A9-4256-A2D5-C8013D5083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2" name="グループ化 101">
            <a:extLst>
              <a:ext uri="{FF2B5EF4-FFF2-40B4-BE49-F238E27FC236}">
                <a16:creationId xmlns:a16="http://schemas.microsoft.com/office/drawing/2014/main" id="{8D409574-6634-479F-BF3F-FD8B0DC8DB45}"/>
              </a:ext>
            </a:extLst>
          </xdr:cNvPr>
          <xdr:cNvGrpSpPr/>
        </xdr:nvGrpSpPr>
        <xdr:grpSpPr>
          <a:xfrm>
            <a:off x="2813050" y="12973050"/>
            <a:ext cx="600972" cy="275221"/>
            <a:chOff x="2917825" y="14249400"/>
            <a:chExt cx="600972" cy="275221"/>
          </a:xfrm>
        </xdr:grpSpPr>
        <xdr:pic>
          <xdr:nvPicPr>
            <xdr:cNvPr id="130" name="図 1">
              <a:extLst>
                <a:ext uri="{FF2B5EF4-FFF2-40B4-BE49-F238E27FC236}">
                  <a16:creationId xmlns:a16="http://schemas.microsoft.com/office/drawing/2014/main" id="{4F5909BE-F0F3-4489-94A8-E625CA67698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57550"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1" name="図 1">
              <a:extLst>
                <a:ext uri="{FF2B5EF4-FFF2-40B4-BE49-F238E27FC236}">
                  <a16:creationId xmlns:a16="http://schemas.microsoft.com/office/drawing/2014/main" id="{1539A125-4E89-4E88-A8F3-A308B5499D7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17825" y="14249400"/>
              <a:ext cx="261247" cy="275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6</xdr:col>
      <xdr:colOff>19050</xdr:colOff>
      <xdr:row>0</xdr:row>
      <xdr:rowOff>114300</xdr:rowOff>
    </xdr:from>
    <xdr:to>
      <xdr:col>35</xdr:col>
      <xdr:colOff>133350</xdr:colOff>
      <xdr:row>4</xdr:row>
      <xdr:rowOff>381000</xdr:rowOff>
    </xdr:to>
    <xdr:sp macro="" textlink="">
      <xdr:nvSpPr>
        <xdr:cNvPr id="4" name="角丸四角形吹き出し 3"/>
        <xdr:cNvSpPr/>
      </xdr:nvSpPr>
      <xdr:spPr>
        <a:xfrm>
          <a:off x="5295900" y="114300"/>
          <a:ext cx="15030450" cy="2019300"/>
        </a:xfrm>
        <a:prstGeom prst="wedgeRoundRectCallout">
          <a:avLst>
            <a:gd name="adj1" fmla="val 57046"/>
            <a:gd name="adj2" fmla="val 884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t>令和</a:t>
          </a:r>
          <a:r>
            <a:rPr kumimoji="1" lang="en-US" altLang="ja-JP" sz="2400"/>
            <a:t>6</a:t>
          </a:r>
          <a:r>
            <a:rPr kumimoji="1" lang="ja-JP" altLang="en-US" sz="2400"/>
            <a:t>年</a:t>
          </a:r>
          <a:r>
            <a:rPr kumimoji="1" lang="en-US" altLang="ja-JP" sz="2400"/>
            <a:t>4</a:t>
          </a:r>
          <a:r>
            <a:rPr kumimoji="1" lang="ja-JP" altLang="en-US" sz="2400"/>
            <a:t>月から、混合ワクチンが変わります</a:t>
          </a:r>
          <a:endParaRPr kumimoji="1" lang="en-US" altLang="ja-JP" sz="2400"/>
        </a:p>
        <a:p>
          <a:pPr algn="l"/>
          <a:r>
            <a:rPr kumimoji="1" lang="ja-JP" altLang="en-US" sz="2400"/>
            <a:t>初めて接種する場合→</a:t>
          </a:r>
          <a:r>
            <a:rPr kumimoji="1" lang="en-US" altLang="ja-JP" sz="2400"/>
            <a:t>5</a:t>
          </a:r>
          <a:r>
            <a:rPr kumimoji="1" lang="ja-JP" altLang="en-US" sz="2400"/>
            <a:t>種混合ワクチンで接種します</a:t>
          </a:r>
          <a:endParaRPr kumimoji="1" lang="en-US" altLang="ja-JP" sz="2400"/>
        </a:p>
        <a:p>
          <a:pPr algn="l"/>
          <a:r>
            <a:rPr kumimoji="1" lang="en-US" altLang="ja-JP" sz="2400"/>
            <a:t>4</a:t>
          </a:r>
          <a:r>
            <a:rPr kumimoji="1" lang="ja-JP" altLang="en-US" sz="2400"/>
            <a:t>種混合ワクチンとヒブ（</a:t>
          </a:r>
          <a:r>
            <a:rPr kumimoji="1" lang="en-US" altLang="ja-JP" sz="2400"/>
            <a:t>Hi</a:t>
          </a:r>
          <a:r>
            <a:rPr kumimoji="1" lang="ja-JP" altLang="en-US" sz="2400"/>
            <a:t>ｂ）を接種している場合→引き続き残りの回数を同じワクチンで接種します</a:t>
          </a:r>
        </a:p>
      </xdr:txBody>
    </xdr:sp>
    <xdr:clientData/>
  </xdr:twoCellAnchor>
  <xdr:twoCellAnchor>
    <xdr:from>
      <xdr:col>20</xdr:col>
      <xdr:colOff>388246</xdr:colOff>
      <xdr:row>4</xdr:row>
      <xdr:rowOff>100706</xdr:rowOff>
    </xdr:from>
    <xdr:to>
      <xdr:col>23</xdr:col>
      <xdr:colOff>89797</xdr:colOff>
      <xdr:row>5</xdr:row>
      <xdr:rowOff>191399</xdr:rowOff>
    </xdr:to>
    <xdr:pic>
      <xdr:nvPicPr>
        <xdr:cNvPr id="62" name="図 2">
          <a:extLst>
            <a:ext uri="{FF2B5EF4-FFF2-40B4-BE49-F238E27FC236}">
              <a16:creationId xmlns:a16="http://schemas.microsoft.com/office/drawing/2014/main" id="{F4BDB456-FFA5-41B4-B3E7-9130405530EB}"/>
            </a:ext>
          </a:extLst>
        </xdr:cNvPr>
        <xdr:cNvPicPr>
          <a:picLocks noChangeAspect="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rot="3017371">
          <a:off x="12039600" y="1543052"/>
          <a:ext cx="522493" cy="1092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273050</xdr:colOff>
      <xdr:row>4</xdr:row>
      <xdr:rowOff>158750</xdr:rowOff>
    </xdr:from>
    <xdr:to>
      <xdr:col>24</xdr:col>
      <xdr:colOff>183953</xdr:colOff>
      <xdr:row>5</xdr:row>
      <xdr:rowOff>306042</xdr:rowOff>
    </xdr:to>
    <xdr:pic>
      <xdr:nvPicPr>
        <xdr:cNvPr id="65" name="図 9">
          <a:extLst>
            <a:ext uri="{FF2B5EF4-FFF2-40B4-BE49-F238E27FC236}">
              <a16:creationId xmlns:a16="http://schemas.microsoft.com/office/drawing/2014/main" id="{196DB744-0651-499B-A356-A7DD10885FE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030200" y="1885950"/>
          <a:ext cx="374453" cy="579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419100</xdr:colOff>
      <xdr:row>46</xdr:row>
      <xdr:rowOff>19050</xdr:rowOff>
    </xdr:from>
    <xdr:to>
      <xdr:col>43</xdr:col>
      <xdr:colOff>0</xdr:colOff>
      <xdr:row>47</xdr:row>
      <xdr:rowOff>57150</xdr:rowOff>
    </xdr:to>
    <xdr:sp macro="" textlink="">
      <xdr:nvSpPr>
        <xdr:cNvPr id="5" name="テキスト ボックス 4"/>
        <xdr:cNvSpPr txBox="1"/>
      </xdr:nvSpPr>
      <xdr:spPr>
        <a:xfrm>
          <a:off x="20612100" y="19259550"/>
          <a:ext cx="54483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羽生市　こども家庭課　母子保健係　</a:t>
          </a:r>
          <a:r>
            <a:rPr kumimoji="1" lang="en-US" altLang="ja-JP" sz="1400"/>
            <a:t>561-1121</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F84"/>
  <sheetViews>
    <sheetView tabSelected="1" topLeftCell="C30" zoomScale="50" zoomScaleNormal="50" zoomScalePageLayoutView="50" workbookViewId="0">
      <selection activeCell="AM49" sqref="AM49"/>
    </sheetView>
  </sheetViews>
  <sheetFormatPr defaultColWidth="4" defaultRowHeight="33.950000000000003" customHeight="1"/>
  <cols>
    <col min="1" max="1" width="2.625" style="1" customWidth="1"/>
    <col min="2" max="2" width="5.625" style="1" customWidth="1"/>
    <col min="3" max="3" width="25.625" style="1" customWidth="1"/>
    <col min="4" max="4" width="15.625" style="1" customWidth="1"/>
    <col min="5" max="5" width="12.5" style="1" customWidth="1"/>
    <col min="6" max="39" width="6.625" style="1" customWidth="1"/>
    <col min="40" max="42" width="15.625" style="1" customWidth="1"/>
    <col min="43" max="43" width="2.625" style="1" customWidth="1"/>
    <col min="44" max="44" width="20.625" style="1" hidden="1" customWidth="1"/>
    <col min="45" max="45" width="10.625" style="1" hidden="1" customWidth="1"/>
    <col min="46" max="46" width="5.625" style="1" hidden="1" customWidth="1"/>
    <col min="47" max="47" width="15.625" style="10" hidden="1" customWidth="1"/>
    <col min="48" max="48" width="5.625" style="1" hidden="1" customWidth="1"/>
    <col min="49" max="49" width="15.625" style="10" hidden="1" customWidth="1"/>
    <col min="50" max="51" width="4" style="1" hidden="1" customWidth="1"/>
    <col min="52" max="53" width="15.625" style="1" hidden="1" customWidth="1"/>
    <col min="54" max="54" width="4" style="1" hidden="1" customWidth="1"/>
    <col min="55" max="56" width="15.625" style="1" hidden="1" customWidth="1"/>
    <col min="57" max="57" width="4" style="1" hidden="1" customWidth="1"/>
    <col min="58" max="58" width="15.625" style="1" hidden="1" customWidth="1"/>
    <col min="59" max="73" width="4" style="1" customWidth="1"/>
    <col min="74" max="16384" width="4" style="1"/>
  </cols>
  <sheetData>
    <row r="1" spans="1:79" ht="33.950000000000003" customHeight="1">
      <c r="C1" s="179" t="s">
        <v>114</v>
      </c>
      <c r="D1" s="179"/>
      <c r="E1" s="179"/>
      <c r="F1" s="14"/>
      <c r="G1" s="14"/>
      <c r="H1" s="14"/>
      <c r="I1" s="14"/>
      <c r="AR1" s="42">
        <f>IF($D$3="","",$D$3)</f>
        <v>44927</v>
      </c>
    </row>
    <row r="2" spans="1:79" ht="33.950000000000003" customHeight="1">
      <c r="C2" s="45" t="s">
        <v>108</v>
      </c>
      <c r="D2" s="172" t="s">
        <v>128</v>
      </c>
      <c r="E2" s="173"/>
      <c r="F2" s="2"/>
      <c r="G2" s="2"/>
      <c r="H2" s="2"/>
      <c r="I2" s="2"/>
    </row>
    <row r="3" spans="1:79" ht="33.950000000000003" customHeight="1">
      <c r="C3" s="46" t="s">
        <v>110</v>
      </c>
      <c r="D3" s="180">
        <v>44927</v>
      </c>
      <c r="E3" s="181"/>
      <c r="L3" s="11"/>
      <c r="AR3" s="1" t="s">
        <v>100</v>
      </c>
    </row>
    <row r="4" spans="1:79" ht="33.950000000000003" customHeight="1">
      <c r="C4" s="47" t="s">
        <v>109</v>
      </c>
      <c r="D4" s="172" t="s">
        <v>137</v>
      </c>
      <c r="E4" s="173"/>
      <c r="M4" s="11"/>
      <c r="AR4" s="57" t="s">
        <v>19</v>
      </c>
      <c r="AS4" s="90" t="s">
        <v>17</v>
      </c>
      <c r="AT4" s="57" t="s">
        <v>101</v>
      </c>
      <c r="AU4" s="69">
        <f>DATE(YEAR($AR$1),MONTH($AR$1)+2,DAY($AR$1)-1)</f>
        <v>44985</v>
      </c>
      <c r="AV4" s="57" t="s">
        <v>7</v>
      </c>
      <c r="AW4" s="59">
        <f>DATE(YEAR($AR$1),MONTH($AR$1)+3,DAY($AR$1)-2)</f>
        <v>45015</v>
      </c>
    </row>
    <row r="5" spans="1:79" ht="33.950000000000003" customHeight="1">
      <c r="AR5" s="57" t="s">
        <v>20</v>
      </c>
      <c r="AS5" s="91"/>
      <c r="AT5" s="57" t="s">
        <v>102</v>
      </c>
      <c r="AU5" s="69">
        <f>DATE(YEAR($AR$1),MONTH($AR$1)+3,DAY($AR$1)-1)</f>
        <v>45016</v>
      </c>
      <c r="AV5" s="57" t="s">
        <v>7</v>
      </c>
      <c r="AW5" s="59">
        <f>DATE(YEAR($AR$1),MONTH($AR$1)+4,DAY($AR$1)-2)</f>
        <v>45045</v>
      </c>
    </row>
    <row r="6" spans="1:79" ht="33.950000000000003" customHeight="1" thickBot="1">
      <c r="C6" s="174" t="str">
        <f>IF($D$2="","",D2)</f>
        <v>羽生　花子</v>
      </c>
      <c r="D6" s="174"/>
      <c r="E6" s="43" t="str">
        <f>IF($D$4="","",IF($D$4="男","くん","ちゃん"))</f>
        <v>ちゃん</v>
      </c>
      <c r="F6" s="169" t="s">
        <v>77</v>
      </c>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7" t="s">
        <v>16</v>
      </c>
      <c r="AK6" s="167"/>
      <c r="AL6" s="168">
        <f>IF($D$3="","",$D$3)</f>
        <v>44927</v>
      </c>
      <c r="AM6" s="168"/>
      <c r="AO6" s="20" t="s">
        <v>12</v>
      </c>
      <c r="AP6" s="31">
        <f ca="1">TODAY()</f>
        <v>45378</v>
      </c>
      <c r="AQ6" s="13"/>
      <c r="AR6" s="57" t="s">
        <v>21</v>
      </c>
      <c r="AS6" s="81"/>
      <c r="AT6" s="57" t="s">
        <v>103</v>
      </c>
      <c r="AU6" s="69">
        <f>DATE(YEAR($AR$1),MONTH($AR$1)+4,DAY($AR$1)-1)</f>
        <v>45046</v>
      </c>
      <c r="AV6" s="57" t="s">
        <v>7</v>
      </c>
      <c r="AW6" s="59">
        <f>DATE(YEAR($AR$1),MONTH($AR$1)+5,DAY($AR$1)-2)</f>
        <v>45076</v>
      </c>
    </row>
    <row r="7" spans="1:79" ht="33.950000000000003" customHeight="1" thickTop="1" thickBot="1">
      <c r="B7" s="108" t="s">
        <v>0</v>
      </c>
      <c r="C7" s="33" t="s">
        <v>140</v>
      </c>
      <c r="D7" s="38" t="s">
        <v>113</v>
      </c>
      <c r="E7" s="34" t="s">
        <v>1</v>
      </c>
      <c r="F7" s="110" t="s">
        <v>59</v>
      </c>
      <c r="G7" s="110"/>
      <c r="H7" s="110" t="s">
        <v>66</v>
      </c>
      <c r="I7" s="110"/>
      <c r="J7" s="110" t="s">
        <v>69</v>
      </c>
      <c r="K7" s="110"/>
      <c r="L7" s="110" t="s">
        <v>73</v>
      </c>
      <c r="M7" s="110"/>
      <c r="N7" s="110" t="s">
        <v>78</v>
      </c>
      <c r="O7" s="110"/>
      <c r="P7" s="110" t="s">
        <v>81</v>
      </c>
      <c r="Q7" s="110"/>
      <c r="R7" s="110" t="s">
        <v>85</v>
      </c>
      <c r="S7" s="110"/>
      <c r="T7" s="110" t="s">
        <v>91</v>
      </c>
      <c r="U7" s="110"/>
      <c r="V7" s="165" t="s">
        <v>54</v>
      </c>
      <c r="W7" s="165"/>
      <c r="X7" s="165" t="s">
        <v>55</v>
      </c>
      <c r="Y7" s="165"/>
      <c r="Z7" s="110" t="s">
        <v>56</v>
      </c>
      <c r="AA7" s="110"/>
      <c r="AB7" s="110" t="s">
        <v>60</v>
      </c>
      <c r="AC7" s="110"/>
      <c r="AD7" s="110" t="s">
        <v>67</v>
      </c>
      <c r="AE7" s="110"/>
      <c r="AF7" s="110" t="s">
        <v>70</v>
      </c>
      <c r="AG7" s="110"/>
      <c r="AH7" s="110" t="s">
        <v>74</v>
      </c>
      <c r="AI7" s="110"/>
      <c r="AJ7" s="110" t="s">
        <v>79</v>
      </c>
      <c r="AK7" s="110"/>
      <c r="AL7" s="165" t="s">
        <v>82</v>
      </c>
      <c r="AM7" s="165"/>
      <c r="AN7" s="166" t="s">
        <v>8</v>
      </c>
      <c r="AO7" s="166"/>
      <c r="AP7" s="166"/>
      <c r="AQ7" s="8"/>
      <c r="AR7" s="54"/>
      <c r="AS7" s="61"/>
      <c r="AT7" s="54"/>
      <c r="AU7" s="58"/>
      <c r="AV7" s="54"/>
      <c r="AW7" s="58"/>
    </row>
    <row r="8" spans="1:79" ht="33.950000000000003" customHeight="1" thickTop="1" thickBot="1">
      <c r="B8" s="108"/>
      <c r="C8" s="175" t="s">
        <v>138</v>
      </c>
      <c r="D8" s="80"/>
      <c r="E8" s="34"/>
      <c r="F8" s="84" t="s">
        <v>133</v>
      </c>
      <c r="G8" s="84"/>
      <c r="H8" s="84" t="s">
        <v>102</v>
      </c>
      <c r="I8" s="84"/>
      <c r="J8" s="84" t="s">
        <v>103</v>
      </c>
      <c r="K8" s="84"/>
      <c r="L8" s="84"/>
      <c r="M8" s="84"/>
      <c r="N8" s="84"/>
      <c r="O8" s="84"/>
      <c r="P8" s="84"/>
      <c r="Q8" s="84"/>
      <c r="R8" s="84"/>
      <c r="S8" s="84"/>
      <c r="T8" s="123"/>
      <c r="U8" s="124"/>
      <c r="V8" s="84"/>
      <c r="W8" s="84"/>
      <c r="X8" s="84"/>
      <c r="Y8" s="84"/>
      <c r="Z8" s="119"/>
      <c r="AA8" s="119"/>
      <c r="AB8" s="119"/>
      <c r="AC8" s="119"/>
      <c r="AD8" s="119"/>
      <c r="AE8" s="119"/>
      <c r="AF8" s="119"/>
      <c r="AG8" s="119"/>
      <c r="AH8" s="84"/>
      <c r="AI8" s="84"/>
      <c r="AJ8" s="84"/>
      <c r="AK8" s="84"/>
      <c r="AL8" s="84"/>
      <c r="AM8" s="84"/>
      <c r="AN8" s="72" t="s">
        <v>135</v>
      </c>
      <c r="AO8" s="73"/>
      <c r="AP8" s="73"/>
      <c r="AQ8" s="14"/>
      <c r="AR8" s="57" t="s">
        <v>19</v>
      </c>
      <c r="AS8" s="90" t="s">
        <v>18</v>
      </c>
      <c r="AT8" s="57" t="s">
        <v>101</v>
      </c>
      <c r="AU8" s="69">
        <f>DATE(YEAR($AR$1),MONTH($AR$1)+2,DAY($AR$1)-1)</f>
        <v>44985</v>
      </c>
      <c r="AV8" s="57" t="s">
        <v>7</v>
      </c>
      <c r="AW8" s="59">
        <f>DATE(YEAR($AR$1),MONTH($AR$1)+3,DAY($AR$1)-2)</f>
        <v>45015</v>
      </c>
    </row>
    <row r="9" spans="1:79" ht="33.950000000000003" customHeight="1" thickTop="1" thickBot="1">
      <c r="A9" s="10"/>
      <c r="B9" s="108"/>
      <c r="C9" s="175"/>
      <c r="D9" s="80"/>
      <c r="E9" s="35"/>
      <c r="F9" s="104" t="str">
        <f>IF($D$3="","",TEXT(AU4,"ge.m.d")&amp;"～")</f>
        <v>R5.2.28～</v>
      </c>
      <c r="G9" s="104"/>
      <c r="H9" s="104" t="str">
        <f>IF($D$3="","",TEXT(AU5,"ge.m.d")&amp;"～")</f>
        <v>R5.3.31～</v>
      </c>
      <c r="I9" s="104"/>
      <c r="J9" s="104" t="str">
        <f>IF($D$3="","",TEXT(AU6,"ge.m.d")&amp;"～")</f>
        <v>R5.4.30～</v>
      </c>
      <c r="K9" s="104"/>
      <c r="L9" s="104"/>
      <c r="M9" s="104"/>
      <c r="N9" s="104"/>
      <c r="O9" s="104"/>
      <c r="P9" s="104"/>
      <c r="Q9" s="104"/>
      <c r="R9" s="104"/>
      <c r="S9" s="104"/>
      <c r="T9" s="121"/>
      <c r="U9" s="122"/>
      <c r="V9" s="104"/>
      <c r="W9" s="104"/>
      <c r="X9" s="104"/>
      <c r="Y9" s="104"/>
      <c r="Z9" s="117"/>
      <c r="AA9" s="117"/>
      <c r="AB9" s="117"/>
      <c r="AC9" s="117"/>
      <c r="AD9" s="117"/>
      <c r="AE9" s="117"/>
      <c r="AF9" s="117"/>
      <c r="AG9" s="117"/>
      <c r="AH9" s="104"/>
      <c r="AI9" s="104"/>
      <c r="AJ9" s="104"/>
      <c r="AK9" s="104"/>
      <c r="AL9" s="104"/>
      <c r="AM9" s="104"/>
      <c r="AN9" s="73"/>
      <c r="AO9" s="73"/>
      <c r="AP9" s="73"/>
      <c r="AQ9" s="14"/>
      <c r="AR9" s="57" t="s">
        <v>20</v>
      </c>
      <c r="AS9" s="81"/>
      <c r="AT9" s="57" t="s">
        <v>102</v>
      </c>
      <c r="AU9" s="69">
        <f>DATE(YEAR($AR$1),MONTH($AR$1)+3,DAY($AR$1)-1)</f>
        <v>45016</v>
      </c>
      <c r="AV9" s="57" t="s">
        <v>7</v>
      </c>
      <c r="AW9" s="59">
        <f>DATE(YEAR($AR$1),MONTH($AR$1)+4,DAY($AR$1)-2)</f>
        <v>45045</v>
      </c>
    </row>
    <row r="10" spans="1:79" ht="33.950000000000003" customHeight="1" thickTop="1" thickBot="1">
      <c r="B10" s="108"/>
      <c r="C10" s="175" t="s">
        <v>139</v>
      </c>
      <c r="D10" s="80"/>
      <c r="E10" s="34"/>
      <c r="F10" s="135" t="s">
        <v>142</v>
      </c>
      <c r="G10" s="135"/>
      <c r="H10" s="84" t="s">
        <v>102</v>
      </c>
      <c r="I10" s="84"/>
      <c r="J10" s="84"/>
      <c r="K10" s="84"/>
      <c r="L10" s="84"/>
      <c r="M10" s="84"/>
      <c r="N10" s="84"/>
      <c r="O10" s="84"/>
      <c r="P10" s="84"/>
      <c r="Q10" s="84"/>
      <c r="R10" s="84"/>
      <c r="S10" s="84"/>
      <c r="T10" s="84"/>
      <c r="U10" s="84"/>
      <c r="V10" s="84"/>
      <c r="W10" s="84"/>
      <c r="X10" s="84"/>
      <c r="Y10" s="84"/>
      <c r="Z10" s="119"/>
      <c r="AA10" s="119"/>
      <c r="AB10" s="119"/>
      <c r="AC10" s="119"/>
      <c r="AD10" s="119"/>
      <c r="AE10" s="119"/>
      <c r="AF10" s="119"/>
      <c r="AG10" s="119"/>
      <c r="AH10" s="84"/>
      <c r="AI10" s="84"/>
      <c r="AJ10" s="84"/>
      <c r="AK10" s="84"/>
      <c r="AL10" s="84"/>
      <c r="AM10" s="84"/>
      <c r="AN10" s="72" t="s">
        <v>136</v>
      </c>
      <c r="AO10" s="73"/>
      <c r="AP10" s="73"/>
      <c r="AQ10" s="14"/>
      <c r="AR10" s="56"/>
      <c r="AS10" s="56"/>
      <c r="AT10" s="58"/>
      <c r="AU10" s="58"/>
      <c r="AV10" s="58"/>
      <c r="AW10" s="58"/>
    </row>
    <row r="11" spans="1:79" ht="33.950000000000003" customHeight="1" thickTop="1" thickBot="1">
      <c r="A11" s="10"/>
      <c r="B11" s="108"/>
      <c r="C11" s="175"/>
      <c r="D11" s="80"/>
      <c r="E11" s="35"/>
      <c r="F11" s="104" t="str">
        <f>IF($D$3="","",TEXT(AU8,"ge.m.d")&amp;"～")</f>
        <v>R5.2.28～</v>
      </c>
      <c r="G11" s="104"/>
      <c r="H11" s="104" t="str">
        <f>IF($D$3="","",TEXT(AU9,"ge.m.d")&amp;"～")</f>
        <v>R5.3.31～</v>
      </c>
      <c r="I11" s="104"/>
      <c r="J11" s="104"/>
      <c r="K11" s="104"/>
      <c r="L11" s="104"/>
      <c r="M11" s="104"/>
      <c r="N11" s="104"/>
      <c r="O11" s="104"/>
      <c r="P11" s="104"/>
      <c r="Q11" s="104"/>
      <c r="R11" s="104"/>
      <c r="S11" s="104"/>
      <c r="T11" s="104"/>
      <c r="U11" s="104"/>
      <c r="V11" s="104"/>
      <c r="W11" s="104"/>
      <c r="X11" s="104"/>
      <c r="Y11" s="104"/>
      <c r="Z11" s="117"/>
      <c r="AA11" s="117"/>
      <c r="AB11" s="117"/>
      <c r="AC11" s="117"/>
      <c r="AD11" s="117"/>
      <c r="AE11" s="117"/>
      <c r="AF11" s="117"/>
      <c r="AG11" s="117"/>
      <c r="AH11" s="104"/>
      <c r="AI11" s="104"/>
      <c r="AJ11" s="104"/>
      <c r="AK11" s="104"/>
      <c r="AL11" s="104"/>
      <c r="AM11" s="104"/>
      <c r="AN11" s="73"/>
      <c r="AO11" s="73"/>
      <c r="AP11" s="73"/>
      <c r="AQ11" s="14"/>
      <c r="AR11" s="4" t="s">
        <v>58</v>
      </c>
      <c r="AS11" s="90" t="s">
        <v>3</v>
      </c>
      <c r="AT11" s="4" t="s">
        <v>101</v>
      </c>
      <c r="AU11" s="70">
        <f>DATE(YEAR($AR$1),MONTH($AR$1)+2,DAY($AR$1)-1)</f>
        <v>44985</v>
      </c>
      <c r="AV11" s="4" t="s">
        <v>7</v>
      </c>
      <c r="AW11" s="12">
        <f>DATE(YEAR($AR$1),MONTH($AR$1)+3,DAY($AR$1)-2)</f>
        <v>45015</v>
      </c>
    </row>
    <row r="12" spans="1:79" s="10" customFormat="1" ht="33.950000000000003" customHeight="1" thickTop="1" thickBot="1">
      <c r="A12" s="1"/>
      <c r="B12" s="108"/>
      <c r="C12" s="125" t="s">
        <v>2</v>
      </c>
      <c r="D12" s="80"/>
      <c r="E12" s="34"/>
      <c r="F12" s="84" t="s">
        <v>101</v>
      </c>
      <c r="G12" s="84"/>
      <c r="H12" s="84" t="s">
        <v>102</v>
      </c>
      <c r="I12" s="84"/>
      <c r="J12" s="84"/>
      <c r="K12" s="84"/>
      <c r="L12" s="84"/>
      <c r="M12" s="84"/>
      <c r="N12" s="84"/>
      <c r="O12" s="84"/>
      <c r="P12" s="84" t="s">
        <v>103</v>
      </c>
      <c r="Q12" s="84"/>
      <c r="R12" s="84"/>
      <c r="S12" s="84"/>
      <c r="T12" s="84"/>
      <c r="U12" s="84"/>
      <c r="V12" s="84"/>
      <c r="W12" s="84"/>
      <c r="X12" s="84"/>
      <c r="Y12" s="84"/>
      <c r="Z12" s="119"/>
      <c r="AA12" s="119"/>
      <c r="AB12" s="119"/>
      <c r="AC12" s="119"/>
      <c r="AD12" s="119"/>
      <c r="AE12" s="119"/>
      <c r="AF12" s="119"/>
      <c r="AG12" s="119"/>
      <c r="AH12" s="84"/>
      <c r="AI12" s="84"/>
      <c r="AJ12" s="84"/>
      <c r="AK12" s="84"/>
      <c r="AL12" s="84"/>
      <c r="AM12" s="84"/>
      <c r="AN12" s="72" t="s">
        <v>123</v>
      </c>
      <c r="AO12" s="73"/>
      <c r="AP12" s="73"/>
      <c r="AQ12" s="14"/>
      <c r="AR12" s="4" t="s">
        <v>65</v>
      </c>
      <c r="AS12" s="91"/>
      <c r="AT12" s="4" t="s">
        <v>102</v>
      </c>
      <c r="AU12" s="69">
        <f>DATE(YEAR($AR$1),MONTH($AR$1)+3,DAY($AR$1)-1)</f>
        <v>45016</v>
      </c>
      <c r="AV12" s="4" t="s">
        <v>7</v>
      </c>
      <c r="AW12" s="12">
        <f>DATE(YEAR($AR$1),MONTH($AR$1)+4,DAY($AR$1)-1)</f>
        <v>45046</v>
      </c>
    </row>
    <row r="13" spans="1:79" ht="33.950000000000003" customHeight="1" thickTop="1" thickBot="1">
      <c r="A13" s="10"/>
      <c r="B13" s="108"/>
      <c r="C13" s="178"/>
      <c r="D13" s="113"/>
      <c r="E13" s="39"/>
      <c r="F13" s="104" t="str">
        <f>IF($D$3="","",TEXT(AU11,"ge.m.d")&amp;"～")</f>
        <v>R5.2.28～</v>
      </c>
      <c r="G13" s="104"/>
      <c r="H13" s="104" t="str">
        <f>IF($D$3="","",TEXT(AU12,"ge.m.d")&amp;"～")</f>
        <v>R5.3.31～</v>
      </c>
      <c r="I13" s="104"/>
      <c r="J13" s="104"/>
      <c r="K13" s="104"/>
      <c r="L13" s="120"/>
      <c r="M13" s="120"/>
      <c r="N13" s="120"/>
      <c r="O13" s="120"/>
      <c r="P13" s="120" t="str">
        <f>IF($D$3="","",TEXT(AU13,"ge.m.d")&amp;"～")</f>
        <v>R5.7.31～</v>
      </c>
      <c r="Q13" s="120"/>
      <c r="R13" s="120"/>
      <c r="S13" s="120"/>
      <c r="T13" s="120"/>
      <c r="U13" s="120"/>
      <c r="V13" s="120"/>
      <c r="W13" s="120"/>
      <c r="X13" s="120"/>
      <c r="Y13" s="120"/>
      <c r="Z13" s="157"/>
      <c r="AA13" s="157"/>
      <c r="AB13" s="157"/>
      <c r="AC13" s="157"/>
      <c r="AD13" s="157"/>
      <c r="AE13" s="157"/>
      <c r="AF13" s="157"/>
      <c r="AG13" s="157"/>
      <c r="AH13" s="120"/>
      <c r="AI13" s="120"/>
      <c r="AJ13" s="120"/>
      <c r="AK13" s="120"/>
      <c r="AL13" s="120"/>
      <c r="AM13" s="120"/>
      <c r="AN13" s="134"/>
      <c r="AO13" s="134"/>
      <c r="AP13" s="134"/>
      <c r="AQ13" s="60"/>
      <c r="AR13" s="4" t="s">
        <v>84</v>
      </c>
      <c r="AS13" s="81"/>
      <c r="AT13" s="4" t="s">
        <v>103</v>
      </c>
      <c r="AU13" s="69">
        <f>DATE(YEAR($AR$1),MONTH($AR$1)+7,DAY($AR$1)-1)</f>
        <v>45138</v>
      </c>
      <c r="AV13" s="4" t="s">
        <v>7</v>
      </c>
      <c r="AW13" s="12">
        <f>DATE(YEAR($AR$1),MONTH($AR$1)+8,DAY($AR$1)-1)</f>
        <v>45169</v>
      </c>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row>
    <row r="14" spans="1:79" ht="33.950000000000003" customHeight="1" thickTop="1" thickBot="1">
      <c r="B14" s="109"/>
      <c r="C14" s="78" t="s">
        <v>158</v>
      </c>
      <c r="D14" s="80"/>
      <c r="E14" s="48"/>
      <c r="F14" s="81" t="s">
        <v>101</v>
      </c>
      <c r="G14" s="81"/>
      <c r="H14" s="82" t="s">
        <v>102</v>
      </c>
      <c r="I14" s="83"/>
      <c r="J14" s="81" t="s">
        <v>103</v>
      </c>
      <c r="K14" s="81"/>
      <c r="L14" s="84"/>
      <c r="M14" s="84"/>
      <c r="N14" s="84"/>
      <c r="O14" s="84"/>
      <c r="P14" s="84"/>
      <c r="Q14" s="84"/>
      <c r="R14" s="84"/>
      <c r="S14" s="84"/>
      <c r="T14" s="84"/>
      <c r="U14" s="84"/>
      <c r="V14" s="84"/>
      <c r="W14" s="84"/>
      <c r="X14" s="84"/>
      <c r="Y14" s="84"/>
      <c r="Z14" s="84" t="s">
        <v>104</v>
      </c>
      <c r="AA14" s="84"/>
      <c r="AB14" s="84"/>
      <c r="AC14" s="84"/>
      <c r="AD14" s="84"/>
      <c r="AE14" s="84"/>
      <c r="AF14" s="84"/>
      <c r="AG14" s="84"/>
      <c r="AH14" s="84"/>
      <c r="AI14" s="84"/>
      <c r="AJ14" s="84"/>
      <c r="AK14" s="84"/>
      <c r="AL14" s="84"/>
      <c r="AM14" s="84"/>
      <c r="AN14" s="72" t="s">
        <v>153</v>
      </c>
      <c r="AO14" s="73"/>
      <c r="AP14" s="73"/>
      <c r="AQ14" s="60"/>
      <c r="AX14" s="58"/>
      <c r="AY14" s="58"/>
      <c r="AZ14" s="58"/>
      <c r="BA14" s="56"/>
      <c r="BB14" s="56"/>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row>
    <row r="15" spans="1:79" ht="33.950000000000003" customHeight="1" thickTop="1" thickBot="1">
      <c r="B15" s="109"/>
      <c r="C15" s="79"/>
      <c r="D15" s="80"/>
      <c r="E15" s="50"/>
      <c r="F15" s="75" t="str">
        <f>IF($D$3="","",TEXT(AU15,"ge.m.d")&amp;"～")</f>
        <v>R5.2.28～</v>
      </c>
      <c r="G15" s="75"/>
      <c r="H15" s="75" t="str">
        <f>IF($D$3="","",TEXT(AU16,"ge.m.d")&amp;"～")</f>
        <v>R5.3.31～</v>
      </c>
      <c r="I15" s="75"/>
      <c r="J15" s="75" t="str">
        <f>IF($D$3="","",TEXT(AU17,"ge.m.d")&amp;"～")</f>
        <v>R5.4.30～</v>
      </c>
      <c r="K15" s="75"/>
      <c r="L15" s="76"/>
      <c r="M15" s="76"/>
      <c r="N15" s="77"/>
      <c r="O15" s="77"/>
      <c r="P15" s="77"/>
      <c r="Q15" s="77"/>
      <c r="R15" s="77"/>
      <c r="S15" s="77"/>
      <c r="T15" s="77"/>
      <c r="U15" s="77"/>
      <c r="V15" s="77"/>
      <c r="W15" s="77"/>
      <c r="X15" s="77"/>
      <c r="Y15" s="77"/>
      <c r="Z15" s="76" t="str">
        <f>IF($D$3="","",TEXT(AU18,"ge.m.d")&amp;"～")</f>
        <v>R5.12.31～</v>
      </c>
      <c r="AA15" s="76"/>
      <c r="AB15" s="77"/>
      <c r="AC15" s="77"/>
      <c r="AD15" s="77"/>
      <c r="AE15" s="77"/>
      <c r="AF15" s="77"/>
      <c r="AG15" s="77"/>
      <c r="AH15" s="77"/>
      <c r="AI15" s="77"/>
      <c r="AJ15" s="77"/>
      <c r="AK15" s="77"/>
      <c r="AL15" s="77"/>
      <c r="AM15" s="77"/>
      <c r="AN15" s="74"/>
      <c r="AO15" s="74"/>
      <c r="AP15" s="74"/>
      <c r="AQ15" s="60"/>
      <c r="AR15" s="52" t="s">
        <v>145</v>
      </c>
      <c r="AS15" s="90" t="s">
        <v>152</v>
      </c>
      <c r="AT15" s="64" t="s">
        <v>101</v>
      </c>
      <c r="AU15" s="69">
        <f>DATE(YEAR($AR$1),MONTH($AR$1)+2,DAY($AR$1)-1)</f>
        <v>44985</v>
      </c>
      <c r="AV15" s="64" t="s">
        <v>7</v>
      </c>
      <c r="AW15" s="53">
        <f>DATE(YEAR($AR$1),MONTH($AR$1)+3,DAY($AR$1)-2)</f>
        <v>45015</v>
      </c>
      <c r="AX15" s="58"/>
      <c r="AY15" s="58"/>
      <c r="AZ15" s="58"/>
      <c r="BA15" s="56"/>
      <c r="BB15" s="56"/>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ht="25.5" customHeight="1" thickTop="1" thickBot="1">
      <c r="B16" s="109"/>
      <c r="C16" s="111" t="s">
        <v>159</v>
      </c>
      <c r="D16" s="112"/>
      <c r="E16" s="49"/>
      <c r="F16" s="85" t="s">
        <v>101</v>
      </c>
      <c r="G16" s="85"/>
      <c r="H16" s="88" t="s">
        <v>102</v>
      </c>
      <c r="I16" s="89"/>
      <c r="J16" s="85" t="s">
        <v>103</v>
      </c>
      <c r="K16" s="85"/>
      <c r="L16" s="81"/>
      <c r="M16" s="81"/>
      <c r="N16" s="81"/>
      <c r="O16" s="81"/>
      <c r="P16" s="81"/>
      <c r="Q16" s="81"/>
      <c r="R16" s="81"/>
      <c r="S16" s="81"/>
      <c r="T16" s="81"/>
      <c r="U16" s="81"/>
      <c r="V16" s="81"/>
      <c r="W16" s="81"/>
      <c r="X16" s="81"/>
      <c r="Y16" s="81"/>
      <c r="Z16" s="81" t="s">
        <v>104</v>
      </c>
      <c r="AA16" s="81"/>
      <c r="AB16" s="81"/>
      <c r="AC16" s="81"/>
      <c r="AD16" s="81"/>
      <c r="AE16" s="81"/>
      <c r="AF16" s="81"/>
      <c r="AG16" s="81"/>
      <c r="AH16" s="81"/>
      <c r="AI16" s="81"/>
      <c r="AJ16" s="81"/>
      <c r="AK16" s="81"/>
      <c r="AL16" s="81"/>
      <c r="AM16" s="81"/>
      <c r="AN16" s="86" t="s">
        <v>121</v>
      </c>
      <c r="AO16" s="87"/>
      <c r="AP16" s="87"/>
      <c r="AQ16" s="60"/>
      <c r="AR16" s="64" t="s">
        <v>65</v>
      </c>
      <c r="AS16" s="91"/>
      <c r="AT16" s="64" t="s">
        <v>102</v>
      </c>
      <c r="AU16" s="69">
        <f>DATE(YEAR($AR$1),MONTH($AR$1)+3,DAY($AR$1)-1)</f>
        <v>45016</v>
      </c>
      <c r="AV16" s="64" t="s">
        <v>7</v>
      </c>
      <c r="AW16" s="53">
        <f>DATE(YEAR($AR$1),MONTH($AR$1)+4,DAY($AR$1)-2)</f>
        <v>45045</v>
      </c>
      <c r="AX16" s="58"/>
      <c r="AY16" s="58"/>
      <c r="AZ16" s="58"/>
      <c r="BA16" s="56"/>
      <c r="BB16" s="56"/>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row>
    <row r="17" spans="1:79" ht="25.5" customHeight="1" thickTop="1" thickBot="1">
      <c r="B17" s="109"/>
      <c r="C17" s="79"/>
      <c r="D17" s="113"/>
      <c r="E17" s="50"/>
      <c r="F17" s="75" t="str">
        <f>IF($D$3="","",TEXT(AU20,"ge.m.d")&amp;"～")</f>
        <v>R5.2.28～</v>
      </c>
      <c r="G17" s="75"/>
      <c r="H17" s="75" t="str">
        <f>IF($D$3="","",TEXT(AU21,"ge.m.d")&amp;"～")</f>
        <v>R5.3.31～</v>
      </c>
      <c r="I17" s="75"/>
      <c r="J17" s="75" t="str">
        <f>IF($D$3="","",TEXT(AU22,"ge.m.d")&amp;"～")</f>
        <v>R5.4.30～</v>
      </c>
      <c r="K17" s="75"/>
      <c r="L17" s="76"/>
      <c r="M17" s="76"/>
      <c r="N17" s="77"/>
      <c r="O17" s="77"/>
      <c r="P17" s="77"/>
      <c r="Q17" s="77"/>
      <c r="R17" s="77"/>
      <c r="S17" s="77"/>
      <c r="T17" s="77"/>
      <c r="U17" s="77"/>
      <c r="V17" s="77"/>
      <c r="W17" s="77"/>
      <c r="X17" s="77"/>
      <c r="Y17" s="77"/>
      <c r="Z17" s="76" t="str">
        <f>IF($D$3="","",TEXT(AU23,"ge.m.d")&amp;"～")</f>
        <v>R5.12.31～</v>
      </c>
      <c r="AA17" s="76"/>
      <c r="AB17" s="77"/>
      <c r="AC17" s="77"/>
      <c r="AD17" s="77"/>
      <c r="AE17" s="77"/>
      <c r="AF17" s="77"/>
      <c r="AG17" s="77"/>
      <c r="AH17" s="77"/>
      <c r="AI17" s="77"/>
      <c r="AJ17" s="77"/>
      <c r="AK17" s="77"/>
      <c r="AL17" s="77"/>
      <c r="AM17" s="77"/>
      <c r="AN17" s="74"/>
      <c r="AO17" s="74"/>
      <c r="AP17" s="74"/>
      <c r="AQ17" s="60"/>
      <c r="AR17" s="64" t="s">
        <v>71</v>
      </c>
      <c r="AS17" s="91"/>
      <c r="AT17" s="64" t="s">
        <v>103</v>
      </c>
      <c r="AU17" s="69">
        <f>DATE(YEAR($AR$1),MONTH($AR$1)+4,DAY($AR$1)-1)</f>
        <v>45046</v>
      </c>
      <c r="AV17" s="64" t="s">
        <v>7</v>
      </c>
      <c r="AW17" s="53">
        <f>DATE(YEAR($AR$1),MONTH($AR$1)+4,DAY($AR$1)-1)</f>
        <v>45046</v>
      </c>
      <c r="AX17" s="58"/>
      <c r="AY17" s="58"/>
      <c r="AZ17" s="58"/>
      <c r="BA17" s="56"/>
      <c r="BB17" s="56"/>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row>
    <row r="18" spans="1:79" s="10" customFormat="1" ht="25.5" customHeight="1" thickTop="1" thickBot="1">
      <c r="A18" s="1"/>
      <c r="B18" s="109"/>
      <c r="C18" s="176" t="s">
        <v>160</v>
      </c>
      <c r="D18" s="80"/>
      <c r="E18" s="49"/>
      <c r="F18" s="85" t="s">
        <v>101</v>
      </c>
      <c r="G18" s="85"/>
      <c r="H18" s="85" t="s">
        <v>102</v>
      </c>
      <c r="I18" s="85"/>
      <c r="J18" s="85" t="s">
        <v>103</v>
      </c>
      <c r="K18" s="85"/>
      <c r="L18" s="81"/>
      <c r="M18" s="81"/>
      <c r="N18" s="81"/>
      <c r="O18" s="81"/>
      <c r="P18" s="81"/>
      <c r="Q18" s="81"/>
      <c r="R18" s="81"/>
      <c r="S18" s="81"/>
      <c r="T18" s="82"/>
      <c r="U18" s="83"/>
      <c r="V18" s="81"/>
      <c r="W18" s="81"/>
      <c r="X18" s="81"/>
      <c r="Y18" s="81"/>
      <c r="Z18" s="118" t="s">
        <v>106</v>
      </c>
      <c r="AA18" s="118"/>
      <c r="AB18" s="118"/>
      <c r="AC18" s="118"/>
      <c r="AD18" s="118"/>
      <c r="AE18" s="118"/>
      <c r="AF18" s="118"/>
      <c r="AG18" s="118"/>
      <c r="AH18" s="81"/>
      <c r="AI18" s="81"/>
      <c r="AJ18" s="81"/>
      <c r="AK18" s="81"/>
      <c r="AL18" s="81"/>
      <c r="AM18" s="81"/>
      <c r="AN18" s="86" t="s">
        <v>134</v>
      </c>
      <c r="AO18" s="87"/>
      <c r="AP18" s="127"/>
      <c r="AQ18" s="60"/>
      <c r="AR18" s="64" t="s">
        <v>89</v>
      </c>
      <c r="AS18" s="81"/>
      <c r="AT18" s="64" t="s">
        <v>104</v>
      </c>
      <c r="AU18" s="69">
        <f>DATE(YEAR($AR$1),MONTH($AR$1)+12,DAY($AR$1)-1)</f>
        <v>45291</v>
      </c>
      <c r="AV18" s="64" t="s">
        <v>7</v>
      </c>
      <c r="AW18" s="53">
        <f>DATE(YEAR($AR$1),MONTH($AR$1)+18,DAY($AR$1)-1)</f>
        <v>45473</v>
      </c>
      <c r="AX18" s="58"/>
      <c r="AY18" s="58"/>
      <c r="AZ18" s="58"/>
      <c r="BA18" s="56"/>
      <c r="BB18" s="56"/>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row>
    <row r="19" spans="1:79" ht="25.5" customHeight="1" thickTop="1" thickBot="1">
      <c r="B19" s="109"/>
      <c r="C19" s="177"/>
      <c r="D19" s="80"/>
      <c r="E19" s="37"/>
      <c r="F19" s="158" t="str">
        <f>IF($D$3="","",TEXT(AU25,"ge.m.d")&amp;"～")</f>
        <v>R5.2.28～</v>
      </c>
      <c r="G19" s="158"/>
      <c r="H19" s="159" t="str">
        <f>IF($D$3="","",TEXT(AU26,"ge.m.d")&amp;"～")</f>
        <v>R5.3.31～</v>
      </c>
      <c r="I19" s="159"/>
      <c r="J19" s="159" t="str">
        <f>IF($D$3="","",TEXT(AU27,"ge.m.d")&amp;"～")</f>
        <v>R5.4.30～</v>
      </c>
      <c r="K19" s="159"/>
      <c r="L19" s="104"/>
      <c r="M19" s="104"/>
      <c r="N19" s="104"/>
      <c r="O19" s="104"/>
      <c r="P19" s="104"/>
      <c r="Q19" s="104"/>
      <c r="R19" s="104"/>
      <c r="S19" s="104"/>
      <c r="T19" s="121"/>
      <c r="U19" s="122"/>
      <c r="V19" s="104"/>
      <c r="W19" s="104"/>
      <c r="X19" s="104"/>
      <c r="Y19" s="104"/>
      <c r="Z19" s="160" t="str">
        <f>IF($D$3="","",TEXT(AU28,"ge.m.d")&amp;"～")</f>
        <v>R5.12.31～</v>
      </c>
      <c r="AA19" s="160"/>
      <c r="AB19" s="160"/>
      <c r="AC19" s="160"/>
      <c r="AD19" s="160"/>
      <c r="AE19" s="160"/>
      <c r="AF19" s="160"/>
      <c r="AG19" s="160"/>
      <c r="AH19" s="104"/>
      <c r="AI19" s="104"/>
      <c r="AJ19" s="104"/>
      <c r="AK19" s="104"/>
      <c r="AL19" s="104"/>
      <c r="AM19" s="104"/>
      <c r="AN19" s="73"/>
      <c r="AO19" s="73"/>
      <c r="AP19" s="128"/>
      <c r="AQ19" s="60"/>
      <c r="AR19" s="55"/>
      <c r="AS19" s="55"/>
      <c r="AT19" s="55"/>
      <c r="AU19" s="56"/>
      <c r="AV19" s="55"/>
      <c r="AW19" s="56"/>
      <c r="AX19" s="58"/>
      <c r="AY19" s="58"/>
      <c r="AZ19" s="58"/>
      <c r="BA19" s="56"/>
      <c r="BB19" s="56"/>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row>
    <row r="20" spans="1:79" s="10" customFormat="1" ht="25.5" customHeight="1" thickTop="1" thickBot="1">
      <c r="A20" s="1"/>
      <c r="B20" s="109"/>
      <c r="C20" s="154" t="s">
        <v>124</v>
      </c>
      <c r="D20" s="80"/>
      <c r="E20" s="36"/>
      <c r="F20" s="84"/>
      <c r="G20" s="84"/>
      <c r="H20" s="84"/>
      <c r="I20" s="84"/>
      <c r="J20" s="84"/>
      <c r="K20" s="84"/>
      <c r="L20" s="84"/>
      <c r="M20" s="84"/>
      <c r="N20" s="84"/>
      <c r="O20" s="84"/>
      <c r="P20" s="84" t="s">
        <v>101</v>
      </c>
      <c r="Q20" s="84"/>
      <c r="R20" s="84" t="s">
        <v>102</v>
      </c>
      <c r="S20" s="84"/>
      <c r="T20" s="123"/>
      <c r="U20" s="124"/>
      <c r="V20" s="84"/>
      <c r="W20" s="84"/>
      <c r="X20" s="84"/>
      <c r="Y20" s="84"/>
      <c r="Z20" s="115" t="s">
        <v>105</v>
      </c>
      <c r="AA20" s="115"/>
      <c r="AB20" s="115"/>
      <c r="AC20" s="115"/>
      <c r="AD20" s="115"/>
      <c r="AE20" s="115"/>
      <c r="AF20" s="115"/>
      <c r="AG20" s="115"/>
      <c r="AH20" s="84"/>
      <c r="AI20" s="84"/>
      <c r="AJ20" s="84"/>
      <c r="AK20" s="84"/>
      <c r="AL20" s="84"/>
      <c r="AM20" s="84"/>
      <c r="AN20" s="72" t="s">
        <v>93</v>
      </c>
      <c r="AO20" s="73"/>
      <c r="AP20" s="128"/>
      <c r="AQ20" s="60"/>
      <c r="AR20" s="52" t="s">
        <v>145</v>
      </c>
      <c r="AS20" s="90" t="s">
        <v>72</v>
      </c>
      <c r="AT20" s="4" t="s">
        <v>101</v>
      </c>
      <c r="AU20" s="69">
        <f>DATE(YEAR($AR$1),MONTH($AR$1)+2,DAY($AR$1)-1)</f>
        <v>44985</v>
      </c>
      <c r="AV20" s="4" t="s">
        <v>7</v>
      </c>
      <c r="AW20" s="53">
        <f>DATE(YEAR($AR$1),MONTH($AR$1)+3,DAY($AR$1)-2)</f>
        <v>45015</v>
      </c>
      <c r="AX20" s="58"/>
      <c r="AY20" s="58"/>
      <c r="AZ20" s="58"/>
      <c r="BA20" s="55"/>
      <c r="BB20" s="55"/>
      <c r="BC20" s="55"/>
      <c r="BD20" s="56"/>
      <c r="BE20" s="55"/>
      <c r="BF20" s="56"/>
      <c r="BG20" s="55"/>
      <c r="BH20" s="55"/>
      <c r="BI20" s="55"/>
      <c r="BJ20" s="58"/>
      <c r="BK20" s="58"/>
      <c r="BL20" s="58"/>
      <c r="BM20" s="58"/>
      <c r="BN20" s="58"/>
      <c r="BO20" s="58"/>
      <c r="BP20" s="58"/>
      <c r="BQ20" s="58"/>
      <c r="BR20" s="58"/>
      <c r="BS20" s="58"/>
      <c r="BT20" s="58"/>
      <c r="BU20" s="58"/>
      <c r="BV20" s="58"/>
      <c r="BW20" s="58"/>
      <c r="BX20" s="58"/>
      <c r="BY20" s="58"/>
      <c r="BZ20" s="58"/>
      <c r="CA20" s="58"/>
    </row>
    <row r="21" spans="1:79" ht="25.5" customHeight="1" thickTop="1" thickBot="1">
      <c r="B21" s="109"/>
      <c r="C21" s="156"/>
      <c r="D21" s="80"/>
      <c r="E21" s="37"/>
      <c r="F21" s="104"/>
      <c r="G21" s="104"/>
      <c r="H21" s="104"/>
      <c r="I21" s="104"/>
      <c r="J21" s="104"/>
      <c r="K21" s="104"/>
      <c r="L21" s="104"/>
      <c r="M21" s="104"/>
      <c r="N21" s="104"/>
      <c r="O21" s="104"/>
      <c r="P21" s="117" t="str">
        <f>IF($D$3="","",TEXT(AU30,"ge.m.d")&amp;"～")</f>
        <v>R5.7.31～</v>
      </c>
      <c r="Q21" s="117"/>
      <c r="R21" s="117" t="str">
        <f>IF($D$3="","",TEXT(AU31,"ge.m.d")&amp;"～")</f>
        <v>R5.8.31～</v>
      </c>
      <c r="S21" s="117"/>
      <c r="T21" s="121"/>
      <c r="U21" s="122"/>
      <c r="V21" s="104"/>
      <c r="W21" s="104"/>
      <c r="X21" s="104"/>
      <c r="Y21" s="104"/>
      <c r="Z21" s="117" t="str">
        <f>IF($D$3="","",TEXT(AU32,"ge.m.d")&amp;"～")</f>
        <v>R6.4.1～</v>
      </c>
      <c r="AA21" s="117"/>
      <c r="AB21" s="117"/>
      <c r="AC21" s="117"/>
      <c r="AD21" s="117"/>
      <c r="AE21" s="117"/>
      <c r="AF21" s="117"/>
      <c r="AG21" s="117"/>
      <c r="AH21" s="104"/>
      <c r="AI21" s="104"/>
      <c r="AJ21" s="104"/>
      <c r="AK21" s="104"/>
      <c r="AL21" s="104"/>
      <c r="AM21" s="104"/>
      <c r="AN21" s="73"/>
      <c r="AO21" s="73"/>
      <c r="AP21" s="128"/>
      <c r="AQ21" s="60"/>
      <c r="AR21" s="64" t="s">
        <v>65</v>
      </c>
      <c r="AS21" s="91"/>
      <c r="AT21" s="4" t="s">
        <v>102</v>
      </c>
      <c r="AU21" s="69">
        <f>DATE(YEAR($AR$1),MONTH($AR$1)+3,DAY($AR$1)-1)</f>
        <v>45016</v>
      </c>
      <c r="AV21" s="4" t="s">
        <v>7</v>
      </c>
      <c r="AW21" s="53">
        <f>DATE(YEAR($AR$1),MONTH($AR$1)+4,DAY($AR$1)-2)</f>
        <v>45045</v>
      </c>
      <c r="AX21" s="58"/>
      <c r="AY21" s="58"/>
      <c r="AZ21" s="58"/>
      <c r="BA21" s="55"/>
      <c r="BB21" s="55"/>
      <c r="BC21" s="55"/>
      <c r="BD21" s="56"/>
      <c r="BE21" s="55"/>
      <c r="BF21" s="56"/>
      <c r="BG21" s="55"/>
      <c r="BH21" s="55"/>
      <c r="BI21" s="55"/>
      <c r="BJ21" s="58"/>
      <c r="BK21" s="58"/>
      <c r="BL21" s="58"/>
      <c r="BM21" s="58"/>
      <c r="BN21" s="58"/>
      <c r="BO21" s="58"/>
      <c r="BP21" s="58"/>
      <c r="BQ21" s="58"/>
      <c r="BR21" s="58"/>
      <c r="BS21" s="58"/>
      <c r="BT21" s="58"/>
      <c r="BU21" s="58"/>
      <c r="BV21" s="58"/>
      <c r="BW21" s="58"/>
      <c r="BX21" s="58"/>
      <c r="BY21" s="58"/>
      <c r="BZ21" s="58"/>
      <c r="CA21" s="58"/>
    </row>
    <row r="22" spans="1:79" ht="25.5" customHeight="1" thickTop="1" thickBot="1">
      <c r="B22" s="109"/>
      <c r="C22" s="154" t="s">
        <v>125</v>
      </c>
      <c r="D22" s="140"/>
      <c r="E22" s="36"/>
      <c r="F22" s="84"/>
      <c r="G22" s="84"/>
      <c r="H22" s="84"/>
      <c r="I22" s="84"/>
      <c r="J22" s="84"/>
      <c r="K22" s="84"/>
      <c r="L22" s="84"/>
      <c r="M22" s="84"/>
      <c r="N22" s="84"/>
      <c r="O22" s="84"/>
      <c r="P22" s="84"/>
      <c r="Q22" s="84"/>
      <c r="R22" s="84"/>
      <c r="S22" s="84"/>
      <c r="T22" s="123"/>
      <c r="U22" s="124"/>
      <c r="V22" s="84"/>
      <c r="W22" s="84"/>
      <c r="X22" s="84"/>
      <c r="Y22" s="84"/>
      <c r="Z22" s="115" t="s">
        <v>107</v>
      </c>
      <c r="AA22" s="115"/>
      <c r="AB22" s="115"/>
      <c r="AC22" s="115"/>
      <c r="AD22" s="115"/>
      <c r="AE22" s="115"/>
      <c r="AF22" s="115"/>
      <c r="AG22" s="115"/>
      <c r="AH22" s="84"/>
      <c r="AI22" s="84"/>
      <c r="AJ22" s="84"/>
      <c r="AK22" s="84"/>
      <c r="AL22" s="84"/>
      <c r="AM22" s="84"/>
      <c r="AN22" s="73" t="s">
        <v>94</v>
      </c>
      <c r="AO22" s="73"/>
      <c r="AP22" s="128"/>
      <c r="AQ22" s="60"/>
      <c r="AR22" s="64" t="s">
        <v>71</v>
      </c>
      <c r="AS22" s="91"/>
      <c r="AT22" s="4" t="s">
        <v>103</v>
      </c>
      <c r="AU22" s="69">
        <f>DATE(YEAR($AR$1),MONTH($AR$1)+4,DAY($AR$1)-1)</f>
        <v>45046</v>
      </c>
      <c r="AV22" s="4" t="s">
        <v>7</v>
      </c>
      <c r="AW22" s="53">
        <f>DATE(YEAR($AR$1),MONTH($AR$1)+5,DAY($AR$1)-1)</f>
        <v>45077</v>
      </c>
      <c r="AX22" s="58"/>
      <c r="AY22" s="58"/>
      <c r="AZ22" s="58"/>
      <c r="BA22" s="55"/>
      <c r="BB22" s="55"/>
      <c r="BC22" s="55"/>
      <c r="BD22" s="56"/>
      <c r="BE22" s="55"/>
      <c r="BF22" s="56"/>
      <c r="BG22" s="55"/>
      <c r="BH22" s="55"/>
      <c r="BI22" s="55"/>
      <c r="BJ22" s="58"/>
      <c r="BK22" s="58"/>
      <c r="BL22" s="58"/>
      <c r="BM22" s="58"/>
      <c r="BN22" s="58"/>
      <c r="BO22" s="58"/>
      <c r="BP22" s="58"/>
      <c r="BQ22" s="58"/>
      <c r="BR22" s="58"/>
      <c r="BS22" s="58"/>
      <c r="BT22" s="58"/>
      <c r="BU22" s="58"/>
      <c r="BV22" s="58"/>
      <c r="BW22" s="58"/>
      <c r="BX22" s="58"/>
      <c r="BY22" s="58"/>
      <c r="BZ22" s="58"/>
      <c r="CA22" s="58"/>
    </row>
    <row r="23" spans="1:79" ht="25.5" customHeight="1" thickTop="1" thickBot="1">
      <c r="B23" s="109"/>
      <c r="C23" s="155"/>
      <c r="D23" s="140"/>
      <c r="E23" s="41"/>
      <c r="F23" s="151"/>
      <c r="G23" s="151"/>
      <c r="H23" s="151"/>
      <c r="I23" s="151"/>
      <c r="J23" s="151"/>
      <c r="K23" s="151"/>
      <c r="L23" s="151"/>
      <c r="M23" s="151"/>
      <c r="N23" s="151"/>
      <c r="O23" s="151"/>
      <c r="P23" s="151"/>
      <c r="Q23" s="151"/>
      <c r="R23" s="151"/>
      <c r="S23" s="151"/>
      <c r="T23" s="149"/>
      <c r="U23" s="150"/>
      <c r="V23" s="151"/>
      <c r="W23" s="151"/>
      <c r="X23" s="151"/>
      <c r="Y23" s="151"/>
      <c r="Z23" s="116" t="str">
        <f>IF($D$3="","",TEXT(AU34,"ge.m.d")&amp;"～")</f>
        <v>R5.12.31～</v>
      </c>
      <c r="AA23" s="116"/>
      <c r="AB23" s="116"/>
      <c r="AC23" s="116"/>
      <c r="AD23" s="116"/>
      <c r="AE23" s="116"/>
      <c r="AF23" s="116"/>
      <c r="AG23" s="116"/>
      <c r="AH23" s="151"/>
      <c r="AI23" s="151"/>
      <c r="AJ23" s="151"/>
      <c r="AK23" s="151"/>
      <c r="AL23" s="151"/>
      <c r="AM23" s="151"/>
      <c r="AN23" s="129"/>
      <c r="AO23" s="129"/>
      <c r="AP23" s="130"/>
      <c r="AQ23" s="14"/>
      <c r="AR23" s="4" t="s">
        <v>89</v>
      </c>
      <c r="AS23" s="81"/>
      <c r="AT23" s="4" t="s">
        <v>104</v>
      </c>
      <c r="AU23" s="69">
        <f>DATE(YEAR($AR$1),MONTH($AR$1)+12,DAY($AR$1)-1)</f>
        <v>45291</v>
      </c>
      <c r="AV23" s="4" t="s">
        <v>7</v>
      </c>
      <c r="AW23" s="53">
        <f>DATE(YEAR($AR$1),MONTH($AR$1)+18,DAY($AR$1)-1)</f>
        <v>45473</v>
      </c>
      <c r="BA23" s="55"/>
      <c r="BB23" s="55"/>
      <c r="BC23" s="55"/>
      <c r="BD23" s="56"/>
      <c r="BE23" s="55"/>
      <c r="BF23" s="56"/>
      <c r="BG23" s="55"/>
      <c r="BH23" s="55"/>
      <c r="BI23" s="55"/>
    </row>
    <row r="24" spans="1:79" ht="33.950000000000003" customHeight="1" thickTop="1" thickBot="1">
      <c r="B24" s="109"/>
      <c r="C24" s="163" t="s">
        <v>111</v>
      </c>
      <c r="D24" s="80"/>
      <c r="E24" s="40"/>
      <c r="F24" s="162" t="s">
        <v>101</v>
      </c>
      <c r="G24" s="162"/>
      <c r="H24" s="161" t="s">
        <v>132</v>
      </c>
      <c r="I24" s="161"/>
      <c r="J24" s="162" t="s">
        <v>103</v>
      </c>
      <c r="K24" s="162"/>
      <c r="L24" s="162"/>
      <c r="M24" s="162"/>
      <c r="N24" s="162"/>
      <c r="O24" s="162"/>
      <c r="P24" s="162"/>
      <c r="Q24" s="162"/>
      <c r="R24" s="162"/>
      <c r="S24" s="162"/>
      <c r="T24" s="170"/>
      <c r="U24" s="171"/>
      <c r="V24" s="162"/>
      <c r="W24" s="162"/>
      <c r="X24" s="162"/>
      <c r="Y24" s="162"/>
      <c r="Z24" s="114" t="s">
        <v>106</v>
      </c>
      <c r="AA24" s="114"/>
      <c r="AB24" s="114"/>
      <c r="AC24" s="114"/>
      <c r="AD24" s="114"/>
      <c r="AE24" s="114"/>
      <c r="AF24" s="114"/>
      <c r="AG24" s="114"/>
      <c r="AH24" s="162"/>
      <c r="AI24" s="162"/>
      <c r="AJ24" s="162"/>
      <c r="AK24" s="162"/>
      <c r="AL24" s="162"/>
      <c r="AM24" s="162"/>
      <c r="AN24" s="131" t="s">
        <v>96</v>
      </c>
      <c r="AO24" s="132"/>
      <c r="AP24" s="133"/>
      <c r="AQ24" s="14"/>
      <c r="AR24" s="55"/>
      <c r="AS24" s="55"/>
      <c r="AT24" s="55"/>
      <c r="AU24" s="56"/>
      <c r="AV24" s="55"/>
      <c r="AW24" s="56"/>
      <c r="AX24" s="54"/>
      <c r="AY24" s="54"/>
      <c r="AZ24" s="54"/>
      <c r="BA24" s="55"/>
      <c r="BB24" s="55"/>
      <c r="BC24" s="55"/>
      <c r="BD24" s="56"/>
      <c r="BE24" s="55"/>
      <c r="BF24" s="56"/>
      <c r="BG24" s="55"/>
      <c r="BH24" s="55"/>
      <c r="BI24" s="55"/>
      <c r="BJ24" s="54"/>
      <c r="BK24" s="54"/>
      <c r="BL24" s="54"/>
      <c r="BM24" s="54"/>
      <c r="BN24" s="54"/>
      <c r="BO24" s="54"/>
      <c r="BP24" s="54"/>
      <c r="BQ24" s="54"/>
      <c r="BR24" s="54"/>
      <c r="BS24" s="54"/>
      <c r="BT24" s="54"/>
      <c r="BU24" s="54"/>
      <c r="BV24" s="54"/>
      <c r="BW24" s="54"/>
      <c r="BX24" s="54"/>
      <c r="BY24" s="54"/>
      <c r="BZ24" s="54"/>
      <c r="CA24" s="54"/>
    </row>
    <row r="25" spans="1:79" ht="33.950000000000003" customHeight="1" thickTop="1" thickBot="1">
      <c r="B25" s="109"/>
      <c r="C25" s="145"/>
      <c r="D25" s="80"/>
      <c r="E25" s="37"/>
      <c r="F25" s="117" t="str">
        <f>IF($D$3="","",TEXT(AU36,"ge.m.d")&amp;"～")</f>
        <v>R5.2.28～</v>
      </c>
      <c r="G25" s="117"/>
      <c r="H25" s="117" t="str">
        <f>IF($D$3="","",TEXT(AU37,"ge.m.d")&amp;"～")</f>
        <v>R5.3.31～</v>
      </c>
      <c r="I25" s="117"/>
      <c r="J25" s="117" t="str">
        <f>IF($D$3="","",TEXT(AU38,"ge.m.d")&amp;"～")</f>
        <v>R5.4.30～</v>
      </c>
      <c r="K25" s="117"/>
      <c r="L25" s="104"/>
      <c r="M25" s="104"/>
      <c r="N25" s="104"/>
      <c r="O25" s="104"/>
      <c r="P25" s="104"/>
      <c r="Q25" s="104"/>
      <c r="R25" s="104"/>
      <c r="S25" s="104"/>
      <c r="T25" s="121"/>
      <c r="U25" s="122"/>
      <c r="V25" s="104"/>
      <c r="W25" s="104"/>
      <c r="X25" s="104"/>
      <c r="Y25" s="104"/>
      <c r="Z25" s="148" t="str">
        <f>IF($D$3="","",TEXT(AU39,"ge.m.d")&amp;"～")</f>
        <v>R5.12.31～</v>
      </c>
      <c r="AA25" s="148"/>
      <c r="AB25" s="148"/>
      <c r="AC25" s="148"/>
      <c r="AD25" s="148"/>
      <c r="AE25" s="148"/>
      <c r="AF25" s="148"/>
      <c r="AG25" s="148"/>
      <c r="AH25" s="104"/>
      <c r="AI25" s="104"/>
      <c r="AJ25" s="104"/>
      <c r="AK25" s="104"/>
      <c r="AL25" s="104"/>
      <c r="AM25" s="104"/>
      <c r="AN25" s="73"/>
      <c r="AO25" s="73"/>
      <c r="AP25" s="128"/>
      <c r="AQ25" s="14"/>
      <c r="AR25" s="64" t="s">
        <v>58</v>
      </c>
      <c r="AS25" s="90" t="s">
        <v>146</v>
      </c>
      <c r="AT25" s="64" t="s">
        <v>147</v>
      </c>
      <c r="AU25" s="69">
        <f>DATE(YEAR($AR$1),MONTH($AR$1)+2,DAY($AR$1)-1)</f>
        <v>44985</v>
      </c>
      <c r="AV25" s="64" t="s">
        <v>148</v>
      </c>
      <c r="AW25" s="53">
        <f>DATE(YEAR($AR$1),MONTH($AR$1)+3,DAY($AR$1)-2)</f>
        <v>45015</v>
      </c>
      <c r="AX25" s="54"/>
      <c r="AY25" s="54"/>
      <c r="AZ25" s="54"/>
      <c r="BA25" s="55"/>
      <c r="BB25" s="55"/>
      <c r="BC25" s="55"/>
      <c r="BD25" s="56"/>
      <c r="BE25" s="55"/>
      <c r="BF25" s="56"/>
      <c r="BG25" s="55"/>
      <c r="BH25" s="55"/>
      <c r="BI25" s="55"/>
      <c r="BJ25" s="54"/>
      <c r="BK25" s="54"/>
      <c r="BL25" s="54"/>
      <c r="BM25" s="54"/>
      <c r="BN25" s="54"/>
      <c r="BO25" s="54"/>
      <c r="BP25" s="54"/>
      <c r="BQ25" s="54"/>
      <c r="BR25" s="54"/>
      <c r="BS25" s="54"/>
      <c r="BT25" s="54"/>
      <c r="BU25" s="54"/>
      <c r="BV25" s="54"/>
      <c r="BW25" s="54"/>
      <c r="BX25" s="54"/>
      <c r="BY25" s="54"/>
      <c r="BZ25" s="54"/>
      <c r="CA25" s="54"/>
    </row>
    <row r="26" spans="1:79" ht="33.950000000000003" customHeight="1" thickTop="1" thickBot="1">
      <c r="B26" s="109"/>
      <c r="C26" s="152" t="s">
        <v>124</v>
      </c>
      <c r="D26" s="80"/>
      <c r="E26" s="36"/>
      <c r="F26" s="84"/>
      <c r="G26" s="84"/>
      <c r="H26" s="84"/>
      <c r="I26" s="84"/>
      <c r="J26" s="84"/>
      <c r="K26" s="84"/>
      <c r="L26" s="84"/>
      <c r="M26" s="84"/>
      <c r="N26" s="84"/>
      <c r="O26" s="84"/>
      <c r="P26" s="84" t="s">
        <v>101</v>
      </c>
      <c r="Q26" s="84"/>
      <c r="R26" s="84" t="s">
        <v>132</v>
      </c>
      <c r="S26" s="84"/>
      <c r="T26" s="123"/>
      <c r="U26" s="124"/>
      <c r="V26" s="84"/>
      <c r="W26" s="84"/>
      <c r="X26" s="84"/>
      <c r="Y26" s="84"/>
      <c r="Z26" s="115" t="s">
        <v>105</v>
      </c>
      <c r="AA26" s="115"/>
      <c r="AB26" s="115"/>
      <c r="AC26" s="115"/>
      <c r="AD26" s="115"/>
      <c r="AE26" s="115"/>
      <c r="AF26" s="115"/>
      <c r="AG26" s="115"/>
      <c r="AH26" s="84"/>
      <c r="AI26" s="84"/>
      <c r="AJ26" s="84"/>
      <c r="AK26" s="84"/>
      <c r="AL26" s="84"/>
      <c r="AM26" s="84"/>
      <c r="AN26" s="72" t="s">
        <v>95</v>
      </c>
      <c r="AO26" s="73"/>
      <c r="AP26" s="128"/>
      <c r="AQ26" s="14"/>
      <c r="AR26" s="64" t="s">
        <v>65</v>
      </c>
      <c r="AS26" s="91"/>
      <c r="AT26" s="64" t="s">
        <v>149</v>
      </c>
      <c r="AU26" s="69">
        <f>DATE(YEAR($AR$1),MONTH($AR$1)+3,DAY($AR$1)-1)</f>
        <v>45016</v>
      </c>
      <c r="AV26" s="64" t="s">
        <v>148</v>
      </c>
      <c r="AW26" s="53">
        <f>DATE(YEAR($AR$1),MONTH($AR$1)+4,DAY($AR$1)-2)</f>
        <v>45045</v>
      </c>
      <c r="AX26" s="54"/>
      <c r="AY26" s="54"/>
      <c r="AZ26" s="54"/>
      <c r="BA26" s="55"/>
      <c r="BB26" s="55"/>
      <c r="BC26" s="55"/>
      <c r="BD26" s="56"/>
      <c r="BE26" s="55"/>
      <c r="BF26" s="56"/>
      <c r="BG26" s="55"/>
      <c r="BH26" s="55"/>
      <c r="BI26" s="55"/>
      <c r="BJ26" s="54"/>
      <c r="BK26" s="54"/>
      <c r="BL26" s="54"/>
      <c r="BM26" s="54"/>
      <c r="BN26" s="54"/>
      <c r="BO26" s="54"/>
      <c r="BP26" s="54"/>
      <c r="BQ26" s="54"/>
      <c r="BR26" s="54"/>
      <c r="BS26" s="54"/>
      <c r="BT26" s="54"/>
      <c r="BU26" s="54"/>
      <c r="BV26" s="54"/>
      <c r="BW26" s="54"/>
      <c r="BX26" s="54"/>
      <c r="BY26" s="54"/>
      <c r="BZ26" s="54"/>
      <c r="CA26" s="54"/>
    </row>
    <row r="27" spans="1:79" ht="33.950000000000003" customHeight="1" thickTop="1" thickBot="1">
      <c r="B27" s="109"/>
      <c r="C27" s="153"/>
      <c r="D27" s="80"/>
      <c r="E27" s="37"/>
      <c r="F27" s="104"/>
      <c r="G27" s="104"/>
      <c r="H27" s="104"/>
      <c r="I27" s="104"/>
      <c r="J27" s="104"/>
      <c r="K27" s="104"/>
      <c r="L27" s="104"/>
      <c r="M27" s="104"/>
      <c r="N27" s="104"/>
      <c r="O27" s="104"/>
      <c r="P27" s="117" t="str">
        <f>IF($D$3="","",TEXT(AU41,"ge.m.d")&amp;"～")</f>
        <v>R5.7.31～</v>
      </c>
      <c r="Q27" s="117"/>
      <c r="R27" s="117" t="str">
        <f>IF($D$3="","",TEXT(AU42,"ge.m.d")&amp;"～")</f>
        <v>R5.8.31～</v>
      </c>
      <c r="S27" s="117"/>
      <c r="T27" s="121"/>
      <c r="U27" s="122"/>
      <c r="V27" s="104"/>
      <c r="W27" s="104"/>
      <c r="X27" s="104"/>
      <c r="Y27" s="104"/>
      <c r="Z27" s="148" t="str">
        <f>IF($D$3="","",TEXT(AU43,"ge.m.d")&amp;"～")</f>
        <v>R5.12.31～</v>
      </c>
      <c r="AA27" s="148"/>
      <c r="AB27" s="148"/>
      <c r="AC27" s="148"/>
      <c r="AD27" s="148"/>
      <c r="AE27" s="148"/>
      <c r="AF27" s="148"/>
      <c r="AG27" s="148"/>
      <c r="AH27" s="104"/>
      <c r="AI27" s="104"/>
      <c r="AJ27" s="104"/>
      <c r="AK27" s="104"/>
      <c r="AL27" s="104"/>
      <c r="AM27" s="104"/>
      <c r="AN27" s="73"/>
      <c r="AO27" s="73"/>
      <c r="AP27" s="128"/>
      <c r="AQ27" s="60"/>
      <c r="AR27" s="64" t="s">
        <v>71</v>
      </c>
      <c r="AS27" s="91"/>
      <c r="AT27" s="64" t="s">
        <v>150</v>
      </c>
      <c r="AU27" s="69">
        <f>DATE(YEAR($AR$1),MONTH($AR$1)+4,DAY($AR$1)-1)</f>
        <v>45046</v>
      </c>
      <c r="AV27" s="64" t="s">
        <v>148</v>
      </c>
      <c r="AW27" s="53">
        <f>DATE(YEAR($AR$1),MONTH($AR$1)+5,DAY($AR$1)-1)</f>
        <v>45077</v>
      </c>
      <c r="AX27" s="54"/>
      <c r="AY27" s="54"/>
      <c r="AZ27" s="54"/>
      <c r="BA27" s="55"/>
      <c r="BB27" s="55"/>
      <c r="BC27" s="55"/>
      <c r="BD27" s="56"/>
      <c r="BE27" s="55"/>
      <c r="BF27" s="56"/>
      <c r="BG27" s="55"/>
      <c r="BH27" s="55"/>
      <c r="BI27" s="55"/>
      <c r="BJ27" s="54"/>
      <c r="BK27" s="54"/>
      <c r="BL27" s="54"/>
      <c r="BM27" s="54"/>
      <c r="BN27" s="54"/>
      <c r="BO27" s="54"/>
      <c r="BP27" s="54"/>
      <c r="BQ27" s="54"/>
      <c r="BR27" s="54"/>
      <c r="BS27" s="54"/>
      <c r="BT27" s="54"/>
      <c r="BU27" s="54"/>
      <c r="BV27" s="54"/>
      <c r="BW27" s="54"/>
      <c r="BX27" s="54"/>
      <c r="BY27" s="54"/>
      <c r="BZ27" s="54"/>
      <c r="CA27" s="54"/>
    </row>
    <row r="28" spans="1:79" ht="33.950000000000003" customHeight="1" thickTop="1" thickBot="1">
      <c r="B28" s="109"/>
      <c r="C28" s="142" t="s">
        <v>126</v>
      </c>
      <c r="D28" s="80"/>
      <c r="E28" s="36"/>
      <c r="F28" s="84"/>
      <c r="G28" s="84"/>
      <c r="H28" s="84"/>
      <c r="I28" s="84"/>
      <c r="J28" s="84"/>
      <c r="K28" s="84"/>
      <c r="L28" s="84"/>
      <c r="M28" s="84"/>
      <c r="N28" s="84"/>
      <c r="O28" s="84"/>
      <c r="P28" s="84"/>
      <c r="Q28" s="84"/>
      <c r="R28" s="84"/>
      <c r="S28" s="84"/>
      <c r="T28" s="123"/>
      <c r="U28" s="124"/>
      <c r="V28" s="84"/>
      <c r="W28" s="84"/>
      <c r="X28" s="84"/>
      <c r="Y28" s="84"/>
      <c r="Z28" s="146" t="s">
        <v>101</v>
      </c>
      <c r="AA28" s="147"/>
      <c r="AB28" s="84" t="s">
        <v>102</v>
      </c>
      <c r="AC28" s="84"/>
      <c r="AD28" s="84"/>
      <c r="AE28" s="84"/>
      <c r="AF28" s="84"/>
      <c r="AG28" s="84"/>
      <c r="AH28" s="84"/>
      <c r="AI28" s="84"/>
      <c r="AJ28" s="84"/>
      <c r="AK28" s="84"/>
      <c r="AL28" s="84"/>
      <c r="AM28" s="84"/>
      <c r="AN28" s="73" t="s">
        <v>97</v>
      </c>
      <c r="AO28" s="73"/>
      <c r="AP28" s="128"/>
      <c r="AQ28" s="60"/>
      <c r="AR28" s="64" t="s">
        <v>57</v>
      </c>
      <c r="AS28" s="81"/>
      <c r="AT28" s="64" t="s">
        <v>151</v>
      </c>
      <c r="AU28" s="69">
        <f>DATE(YEAR($AR$1),MONTH($AR$1)+12,DAY($AR$1)-1)</f>
        <v>45291</v>
      </c>
      <c r="AV28" s="64" t="s">
        <v>148</v>
      </c>
      <c r="AW28" s="53">
        <f>DATE(YEAR($AR$1),MONTH($AR$1)+14,DAY($AR$1)-1)</f>
        <v>45351</v>
      </c>
      <c r="AX28" s="54"/>
      <c r="AY28" s="54"/>
      <c r="AZ28" s="54"/>
      <c r="BA28" s="55"/>
      <c r="BB28" s="55"/>
      <c r="BC28" s="55"/>
      <c r="BD28" s="56"/>
      <c r="BE28" s="55"/>
      <c r="BF28" s="56"/>
      <c r="BG28" s="55"/>
      <c r="BH28" s="55"/>
      <c r="BI28" s="55"/>
      <c r="BJ28" s="54"/>
      <c r="BK28" s="54"/>
      <c r="BL28" s="54"/>
      <c r="BM28" s="54"/>
      <c r="BN28" s="54"/>
      <c r="BO28" s="54"/>
      <c r="BP28" s="54"/>
      <c r="BQ28" s="54"/>
      <c r="BR28" s="54"/>
      <c r="BS28" s="54"/>
      <c r="BT28" s="54"/>
      <c r="BU28" s="54"/>
      <c r="BV28" s="54"/>
      <c r="BW28" s="54"/>
      <c r="BX28" s="54"/>
      <c r="BY28" s="54"/>
      <c r="BZ28" s="54"/>
      <c r="CA28" s="54"/>
    </row>
    <row r="29" spans="1:79" ht="33.950000000000003" customHeight="1" thickTop="1" thickBot="1">
      <c r="B29" s="109"/>
      <c r="C29" s="145"/>
      <c r="D29" s="80"/>
      <c r="E29" s="37"/>
      <c r="F29" s="104"/>
      <c r="G29" s="104"/>
      <c r="H29" s="104"/>
      <c r="I29" s="104"/>
      <c r="J29" s="104"/>
      <c r="K29" s="104"/>
      <c r="L29" s="104"/>
      <c r="M29" s="104"/>
      <c r="N29" s="104"/>
      <c r="O29" s="104"/>
      <c r="P29" s="104"/>
      <c r="Q29" s="104"/>
      <c r="R29" s="104"/>
      <c r="S29" s="104"/>
      <c r="T29" s="121"/>
      <c r="U29" s="122"/>
      <c r="V29" s="104"/>
      <c r="W29" s="104"/>
      <c r="X29" s="104"/>
      <c r="Y29" s="104"/>
      <c r="Z29" s="136" t="str">
        <f>IF($D$3="","",TEXT(AU45,"ge.m.d")&amp;"～")</f>
        <v>R5.12.31～</v>
      </c>
      <c r="AA29" s="137"/>
      <c r="AB29" s="104">
        <f>AU46</f>
        <v>45383</v>
      </c>
      <c r="AC29" s="117"/>
      <c r="AD29" s="117"/>
      <c r="AE29" s="117"/>
      <c r="AF29" s="117"/>
      <c r="AG29" s="117"/>
      <c r="AH29" s="104"/>
      <c r="AI29" s="104"/>
      <c r="AJ29" s="104"/>
      <c r="AK29" s="104"/>
      <c r="AL29" s="104"/>
      <c r="AM29" s="104"/>
      <c r="AN29" s="73"/>
      <c r="AO29" s="73"/>
      <c r="AP29" s="128"/>
      <c r="AQ29" s="60"/>
      <c r="AR29" s="63"/>
      <c r="AS29" s="63"/>
      <c r="AT29" s="65"/>
      <c r="AU29" s="65"/>
      <c r="AV29" s="65"/>
      <c r="AW29" s="65"/>
      <c r="AX29" s="54"/>
      <c r="AY29" s="54"/>
      <c r="AZ29" s="54"/>
      <c r="BA29" s="55"/>
      <c r="BB29" s="55"/>
      <c r="BC29" s="55"/>
      <c r="BD29" s="56"/>
      <c r="BE29" s="55"/>
      <c r="BF29" s="56"/>
      <c r="BG29" s="55"/>
      <c r="BH29" s="55"/>
      <c r="BI29" s="55"/>
      <c r="BJ29" s="54"/>
      <c r="BK29" s="54"/>
      <c r="BL29" s="54"/>
      <c r="BM29" s="54"/>
      <c r="BN29" s="54"/>
      <c r="BO29" s="54"/>
      <c r="BP29" s="54"/>
      <c r="BQ29" s="54"/>
      <c r="BR29" s="54"/>
      <c r="BS29" s="54"/>
      <c r="BT29" s="54"/>
      <c r="BU29" s="54"/>
      <c r="BV29" s="54"/>
      <c r="BW29" s="54"/>
      <c r="BX29" s="54"/>
      <c r="BY29" s="54"/>
      <c r="BZ29" s="54"/>
      <c r="CA29" s="54"/>
    </row>
    <row r="30" spans="1:79" ht="33.950000000000003" customHeight="1" thickTop="1" thickBot="1">
      <c r="B30" s="109"/>
      <c r="C30" s="142" t="s">
        <v>127</v>
      </c>
      <c r="D30" s="140"/>
      <c r="E30" s="36"/>
      <c r="F30" s="84"/>
      <c r="G30" s="84"/>
      <c r="H30" s="84"/>
      <c r="I30" s="84"/>
      <c r="J30" s="84"/>
      <c r="K30" s="84"/>
      <c r="L30" s="84"/>
      <c r="M30" s="84"/>
      <c r="N30" s="84"/>
      <c r="O30" s="84"/>
      <c r="P30" s="84"/>
      <c r="Q30" s="84"/>
      <c r="R30" s="84"/>
      <c r="S30" s="84"/>
      <c r="T30" s="123"/>
      <c r="U30" s="124"/>
      <c r="V30" s="84"/>
      <c r="W30" s="84"/>
      <c r="X30" s="84"/>
      <c r="Y30" s="84"/>
      <c r="Z30" s="84"/>
      <c r="AA30" s="84"/>
      <c r="AB30" s="84" t="s">
        <v>101</v>
      </c>
      <c r="AC30" s="84"/>
      <c r="AD30" s="84"/>
      <c r="AE30" s="84"/>
      <c r="AF30" s="84"/>
      <c r="AG30" s="84"/>
      <c r="AH30" s="84"/>
      <c r="AI30" s="84"/>
      <c r="AJ30" s="84"/>
      <c r="AK30" s="84"/>
      <c r="AL30" s="84"/>
      <c r="AM30" s="84"/>
      <c r="AN30" s="73" t="s">
        <v>98</v>
      </c>
      <c r="AO30" s="73"/>
      <c r="AP30" s="128"/>
      <c r="AQ30" s="60"/>
      <c r="AR30" s="64" t="s">
        <v>83</v>
      </c>
      <c r="AS30" s="90" t="s">
        <v>146</v>
      </c>
      <c r="AT30" s="64" t="s">
        <v>147</v>
      </c>
      <c r="AU30" s="69">
        <f>DATE(YEAR($AR$1),MONTH($AR$1)+7,DAY($AR$1)-1)</f>
        <v>45138</v>
      </c>
      <c r="AV30" s="64" t="s">
        <v>148</v>
      </c>
      <c r="AW30" s="53">
        <f>DATE(YEAR($AR$1),MONTH($AR$1)+8,DAY($AR$1)-2)</f>
        <v>45168</v>
      </c>
      <c r="AX30" s="54"/>
      <c r="AY30" s="54"/>
      <c r="AZ30" s="54"/>
      <c r="BA30" s="55"/>
      <c r="BB30" s="55"/>
      <c r="BC30" s="55"/>
      <c r="BD30" s="56"/>
      <c r="BE30" s="55"/>
      <c r="BF30" s="56"/>
      <c r="BG30" s="55"/>
      <c r="BH30" s="55"/>
      <c r="BI30" s="55"/>
      <c r="BJ30" s="54"/>
      <c r="BK30" s="54"/>
      <c r="BL30" s="54"/>
      <c r="BM30" s="54"/>
      <c r="BN30" s="54"/>
      <c r="BO30" s="54"/>
      <c r="BP30" s="54"/>
      <c r="BQ30" s="54"/>
      <c r="BR30" s="54"/>
      <c r="BS30" s="54"/>
      <c r="BT30" s="54"/>
      <c r="BU30" s="54"/>
      <c r="BV30" s="54"/>
      <c r="BW30" s="54"/>
      <c r="BX30" s="54"/>
      <c r="BY30" s="54"/>
      <c r="BZ30" s="54"/>
      <c r="CA30" s="54"/>
    </row>
    <row r="31" spans="1:79" ht="33.950000000000003" customHeight="1" thickTop="1" thickBot="1">
      <c r="B31" s="109"/>
      <c r="C31" s="143"/>
      <c r="D31" s="140"/>
      <c r="E31" s="41"/>
      <c r="F31" s="151"/>
      <c r="G31" s="151"/>
      <c r="H31" s="151"/>
      <c r="I31" s="151"/>
      <c r="J31" s="151"/>
      <c r="K31" s="151"/>
      <c r="L31" s="151"/>
      <c r="M31" s="151"/>
      <c r="N31" s="151"/>
      <c r="O31" s="151"/>
      <c r="P31" s="151"/>
      <c r="Q31" s="151"/>
      <c r="R31" s="151"/>
      <c r="S31" s="151"/>
      <c r="T31" s="149"/>
      <c r="U31" s="150"/>
      <c r="V31" s="151"/>
      <c r="W31" s="151"/>
      <c r="X31" s="151"/>
      <c r="Y31" s="151"/>
      <c r="Z31" s="151"/>
      <c r="AA31" s="151"/>
      <c r="AB31" s="144" t="str">
        <f>IF($D$3="","",TEXT(AU48,"ge.m.d")&amp;"～")</f>
        <v>R6.12.31～</v>
      </c>
      <c r="AC31" s="144"/>
      <c r="AD31" s="144"/>
      <c r="AE31" s="144"/>
      <c r="AF31" s="144"/>
      <c r="AG31" s="144"/>
      <c r="AH31" s="151"/>
      <c r="AI31" s="151"/>
      <c r="AJ31" s="151"/>
      <c r="AK31" s="151"/>
      <c r="AL31" s="151"/>
      <c r="AM31" s="151"/>
      <c r="AN31" s="129"/>
      <c r="AO31" s="129"/>
      <c r="AP31" s="130"/>
      <c r="AQ31" s="60"/>
      <c r="AR31" s="64" t="s">
        <v>86</v>
      </c>
      <c r="AS31" s="91"/>
      <c r="AT31" s="64" t="s">
        <v>149</v>
      </c>
      <c r="AU31" s="69">
        <f>DATE(YEAR($AR$1),MONTH($AR$1)+8,DAY($AR$1)-1)</f>
        <v>45169</v>
      </c>
      <c r="AV31" s="64" t="s">
        <v>148</v>
      </c>
      <c r="AW31" s="53">
        <f>DATE(YEAR($AR$1),MONTH($AR$1)+9,DAY($AR$1)-1)</f>
        <v>45199</v>
      </c>
      <c r="AX31" s="54"/>
      <c r="AY31" s="54"/>
      <c r="AZ31" s="54"/>
      <c r="BA31" s="55"/>
      <c r="BB31" s="55"/>
      <c r="BC31" s="55"/>
      <c r="BD31" s="56"/>
      <c r="BE31" s="55"/>
      <c r="BF31" s="56"/>
      <c r="BG31" s="55"/>
      <c r="BH31" s="55"/>
      <c r="BI31" s="55"/>
      <c r="BJ31" s="54"/>
      <c r="BK31" s="54"/>
      <c r="BL31" s="54"/>
      <c r="BM31" s="54"/>
      <c r="BN31" s="54"/>
      <c r="BO31" s="54"/>
      <c r="BP31" s="54"/>
      <c r="BQ31" s="54"/>
      <c r="BR31" s="54"/>
      <c r="BS31" s="54"/>
      <c r="BT31" s="54"/>
      <c r="BU31" s="54"/>
      <c r="BV31" s="54"/>
      <c r="BW31" s="54"/>
      <c r="BX31" s="54"/>
      <c r="BY31" s="54"/>
      <c r="BZ31" s="54"/>
      <c r="CA31" s="54"/>
    </row>
    <row r="32" spans="1:79" ht="33.950000000000003" customHeight="1" thickTop="1" thickBot="1">
      <c r="B32" s="108"/>
      <c r="C32" s="138" t="s">
        <v>6</v>
      </c>
      <c r="D32" s="139"/>
      <c r="E32" s="83" t="s">
        <v>101</v>
      </c>
      <c r="F32" s="81"/>
      <c r="G32" s="81"/>
      <c r="H32" s="81"/>
      <c r="I32" s="81"/>
      <c r="J32" s="81"/>
      <c r="K32" s="81"/>
      <c r="L32" s="81"/>
      <c r="M32" s="81"/>
      <c r="N32" s="81"/>
      <c r="O32" s="81"/>
      <c r="P32" s="81"/>
      <c r="Q32" s="81"/>
      <c r="R32" s="81"/>
      <c r="S32" s="81"/>
      <c r="T32" s="82"/>
      <c r="U32" s="83"/>
      <c r="V32" s="81"/>
      <c r="W32" s="81"/>
      <c r="X32" s="81"/>
      <c r="Y32" s="81"/>
      <c r="Z32" s="81"/>
      <c r="AA32" s="81"/>
      <c r="AB32" s="81"/>
      <c r="AC32" s="81"/>
      <c r="AD32" s="81"/>
      <c r="AE32" s="81"/>
      <c r="AF32" s="81"/>
      <c r="AG32" s="81"/>
      <c r="AH32" s="81"/>
      <c r="AI32" s="81"/>
      <c r="AJ32" s="81"/>
      <c r="AK32" s="81"/>
      <c r="AL32" s="81"/>
      <c r="AM32" s="81"/>
      <c r="AN32" s="86" t="s">
        <v>120</v>
      </c>
      <c r="AO32" s="87"/>
      <c r="AP32" s="87"/>
      <c r="AQ32" s="60"/>
      <c r="AR32" s="64" t="s">
        <v>87</v>
      </c>
      <c r="AS32" s="81"/>
      <c r="AT32" s="64" t="s">
        <v>150</v>
      </c>
      <c r="AU32" s="69">
        <f>DATE(YEAR($AR$1),MONTH($AR$1)+15,DAY($AR$1))</f>
        <v>45383</v>
      </c>
      <c r="AV32" s="64" t="s">
        <v>148</v>
      </c>
      <c r="AW32" s="53">
        <f>DATE(YEAR($AR$1),MONTH($AR$1)+16,DAY($AR$1)-1)</f>
        <v>45412</v>
      </c>
      <c r="AX32" s="54"/>
      <c r="AY32" s="54"/>
      <c r="BF32" s="56"/>
      <c r="BG32" s="55"/>
      <c r="BH32" s="55"/>
      <c r="BI32" s="55"/>
      <c r="BJ32" s="54"/>
      <c r="BK32" s="54"/>
      <c r="BL32" s="54"/>
      <c r="BM32" s="54"/>
      <c r="BN32" s="54"/>
      <c r="BO32" s="54"/>
      <c r="BP32" s="54"/>
      <c r="BQ32" s="54"/>
      <c r="BR32" s="54"/>
      <c r="BS32" s="54"/>
      <c r="BT32" s="54"/>
      <c r="BU32" s="54"/>
      <c r="BV32" s="54"/>
      <c r="BW32" s="54"/>
      <c r="BX32" s="54"/>
      <c r="BY32" s="54"/>
      <c r="BZ32" s="54"/>
      <c r="CA32" s="54"/>
    </row>
    <row r="33" spans="1:84" ht="33.950000000000003" customHeight="1" thickTop="1" thickBot="1">
      <c r="B33" s="108"/>
      <c r="C33" s="125"/>
      <c r="D33" s="140"/>
      <c r="E33" s="141" t="str">
        <f>IF($D$3="","",TEXT(AU50,"ge.m.d")&amp;"～")</f>
        <v>R5.5.31～</v>
      </c>
      <c r="F33" s="117"/>
      <c r="G33" s="117"/>
      <c r="H33" s="117"/>
      <c r="I33" s="117"/>
      <c r="J33" s="117"/>
      <c r="K33" s="117"/>
      <c r="L33" s="117"/>
      <c r="M33" s="117"/>
      <c r="N33" s="117"/>
      <c r="O33" s="117"/>
      <c r="P33" s="117"/>
      <c r="Q33" s="117"/>
      <c r="R33" s="117"/>
      <c r="S33" s="117"/>
      <c r="T33" s="121"/>
      <c r="U33" s="122"/>
      <c r="V33" s="104"/>
      <c r="W33" s="104"/>
      <c r="X33" s="104"/>
      <c r="Y33" s="104"/>
      <c r="Z33" s="104"/>
      <c r="AA33" s="104"/>
      <c r="AB33" s="104"/>
      <c r="AC33" s="104"/>
      <c r="AD33" s="104"/>
      <c r="AE33" s="104"/>
      <c r="AF33" s="104"/>
      <c r="AG33" s="104"/>
      <c r="AH33" s="104"/>
      <c r="AI33" s="104"/>
      <c r="AJ33" s="104"/>
      <c r="AK33" s="104"/>
      <c r="AL33" s="104"/>
      <c r="AM33" s="104"/>
      <c r="AN33" s="73"/>
      <c r="AO33" s="73"/>
      <c r="AP33" s="73"/>
      <c r="AQ33" s="14"/>
      <c r="AR33" s="62"/>
      <c r="AS33" s="62"/>
      <c r="AT33" s="62"/>
      <c r="AU33" s="62"/>
      <c r="AV33" s="62"/>
      <c r="AW33" s="62"/>
      <c r="AX33" s="54"/>
      <c r="AY33" s="54"/>
      <c r="AZ33" s="54"/>
      <c r="BA33" s="55"/>
      <c r="BB33" s="55"/>
      <c r="BC33" s="55"/>
      <c r="BD33" s="56"/>
      <c r="BE33" s="55"/>
      <c r="BF33" s="56"/>
      <c r="BG33" s="55"/>
      <c r="BH33" s="55"/>
      <c r="BI33" s="55"/>
      <c r="BJ33" s="54"/>
      <c r="BK33" s="54"/>
      <c r="BL33" s="54"/>
      <c r="BM33" s="54"/>
      <c r="BN33" s="54"/>
      <c r="BO33" s="54"/>
      <c r="BP33" s="54"/>
      <c r="BQ33" s="54"/>
      <c r="BR33" s="54"/>
      <c r="BS33" s="54"/>
      <c r="BT33" s="54"/>
      <c r="BU33" s="54"/>
      <c r="BV33" s="54"/>
      <c r="BW33" s="54"/>
      <c r="BX33" s="54"/>
      <c r="BY33" s="54"/>
      <c r="BZ33" s="54"/>
      <c r="CA33" s="54"/>
    </row>
    <row r="34" spans="1:84" ht="33.950000000000003" customHeight="1" thickTop="1" thickBot="1">
      <c r="B34" s="108"/>
      <c r="C34" s="164" t="s">
        <v>112</v>
      </c>
      <c r="D34" s="80"/>
      <c r="E34" s="36"/>
      <c r="F34" s="84"/>
      <c r="G34" s="84"/>
      <c r="H34" s="84"/>
      <c r="I34" s="84"/>
      <c r="J34" s="84"/>
      <c r="K34" s="84"/>
      <c r="L34" s="84"/>
      <c r="M34" s="84"/>
      <c r="N34" s="84"/>
      <c r="O34" s="84"/>
      <c r="P34" s="84"/>
      <c r="Q34" s="84"/>
      <c r="R34" s="84"/>
      <c r="S34" s="84"/>
      <c r="T34" s="84"/>
      <c r="U34" s="84"/>
      <c r="V34" s="84"/>
      <c r="W34" s="84"/>
      <c r="X34" s="84"/>
      <c r="Y34" s="84"/>
      <c r="Z34" s="84" t="s">
        <v>15</v>
      </c>
      <c r="AA34" s="84"/>
      <c r="AB34" s="84"/>
      <c r="AC34" s="84"/>
      <c r="AD34" s="84"/>
      <c r="AE34" s="84"/>
      <c r="AF34" s="84"/>
      <c r="AG34" s="84"/>
      <c r="AH34" s="84" t="s">
        <v>62</v>
      </c>
      <c r="AI34" s="84"/>
      <c r="AJ34" s="84"/>
      <c r="AK34" s="84"/>
      <c r="AL34" s="84"/>
      <c r="AM34" s="84"/>
      <c r="AN34" s="72" t="s">
        <v>122</v>
      </c>
      <c r="AO34" s="73"/>
      <c r="AP34" s="73"/>
      <c r="AQ34" s="14"/>
      <c r="AR34" s="64" t="s">
        <v>75</v>
      </c>
      <c r="AS34" s="64" t="s">
        <v>146</v>
      </c>
      <c r="AT34" s="64" t="s">
        <v>147</v>
      </c>
      <c r="AU34" s="69">
        <f>DATE(YEAR($AR$1)+1,MONTH($AR$1),DAY($AR$1)-1)</f>
        <v>45291</v>
      </c>
      <c r="AV34" s="67" t="s">
        <v>7</v>
      </c>
      <c r="AW34" s="53">
        <f>DATE(YEAR($AR$1)+5,MONTH($AR$1),DAY($AR$1)-1)</f>
        <v>46752</v>
      </c>
      <c r="AX34" s="54"/>
      <c r="AY34" s="54"/>
      <c r="AZ34" s="54"/>
      <c r="BJ34" s="54"/>
      <c r="BK34" s="54"/>
      <c r="BL34" s="54"/>
      <c r="BM34" s="54"/>
      <c r="BN34" s="54"/>
      <c r="BO34" s="54"/>
      <c r="BP34" s="54"/>
      <c r="BQ34" s="54"/>
      <c r="BR34" s="54"/>
    </row>
    <row r="35" spans="1:84" ht="33.950000000000003" customHeight="1" thickTop="1" thickBot="1">
      <c r="B35" s="108"/>
      <c r="C35" s="123"/>
      <c r="D35" s="80"/>
      <c r="E35" s="37"/>
      <c r="F35" s="104"/>
      <c r="G35" s="104"/>
      <c r="H35" s="104"/>
      <c r="I35" s="104"/>
      <c r="J35" s="104"/>
      <c r="K35" s="104"/>
      <c r="L35" s="104"/>
      <c r="M35" s="104"/>
      <c r="N35" s="104"/>
      <c r="O35" s="104"/>
      <c r="P35" s="104"/>
      <c r="Q35" s="104"/>
      <c r="R35" s="104"/>
      <c r="S35" s="104"/>
      <c r="T35" s="104"/>
      <c r="U35" s="104"/>
      <c r="V35" s="104"/>
      <c r="W35" s="104"/>
      <c r="X35" s="104"/>
      <c r="Y35" s="104"/>
      <c r="Z35" s="117" t="str">
        <f>IF($D$3="","",TEXT(AU52,"ge.m.d")&amp;"～")</f>
        <v>R5.12.31～</v>
      </c>
      <c r="AA35" s="117"/>
      <c r="AB35" s="104"/>
      <c r="AC35" s="104"/>
      <c r="AD35" s="104"/>
      <c r="AE35" s="104"/>
      <c r="AF35" s="104"/>
      <c r="AG35" s="104"/>
      <c r="AH35" s="117" t="str">
        <f>IF($D$3="","",TEXT(VLOOKUP("◎",AY62:BF90,6,FALSE),"ge.m.d")&amp;"～"&amp;TEXT(VLOOKUP("◎",AY62:BF90,8,FALSE),"ge.m.d"))</f>
        <v>R10.4.1～R11.3.31</v>
      </c>
      <c r="AI35" s="117"/>
      <c r="AJ35" s="117"/>
      <c r="AK35" s="117"/>
      <c r="AL35" s="104"/>
      <c r="AM35" s="104"/>
      <c r="AN35" s="73"/>
      <c r="AO35" s="73"/>
      <c r="AP35" s="73"/>
      <c r="AQ35" s="14"/>
      <c r="AR35" s="2"/>
      <c r="AS35" s="2"/>
      <c r="AX35" s="54"/>
      <c r="AY35" s="54"/>
      <c r="AZ35" s="54"/>
      <c r="BJ35" s="54"/>
      <c r="BK35" s="54"/>
      <c r="BL35" s="54"/>
      <c r="BM35" s="54"/>
      <c r="BN35" s="54"/>
      <c r="BO35" s="54"/>
      <c r="BP35" s="54"/>
      <c r="BQ35" s="54"/>
      <c r="BR35" s="54"/>
    </row>
    <row r="36" spans="1:84" ht="33.950000000000003" customHeight="1" thickTop="1" thickBot="1">
      <c r="B36" s="108"/>
      <c r="C36" s="126" t="s">
        <v>4</v>
      </c>
      <c r="D36" s="80"/>
      <c r="E36" s="36"/>
      <c r="F36" s="84"/>
      <c r="G36" s="84"/>
      <c r="H36" s="84"/>
      <c r="I36" s="84"/>
      <c r="J36" s="84"/>
      <c r="K36" s="84"/>
      <c r="L36" s="84"/>
      <c r="M36" s="84"/>
      <c r="N36" s="84"/>
      <c r="O36" s="84"/>
      <c r="P36" s="84"/>
      <c r="Q36" s="84"/>
      <c r="R36" s="84"/>
      <c r="S36" s="84"/>
      <c r="T36" s="84"/>
      <c r="U36" s="84"/>
      <c r="V36" s="84"/>
      <c r="W36" s="84"/>
      <c r="X36" s="84"/>
      <c r="Y36" s="84"/>
      <c r="Z36" s="84" t="s">
        <v>101</v>
      </c>
      <c r="AA36" s="84"/>
      <c r="AB36" s="84" t="s">
        <v>102</v>
      </c>
      <c r="AC36" s="84"/>
      <c r="AD36" s="84"/>
      <c r="AE36" s="84"/>
      <c r="AF36" s="84"/>
      <c r="AG36" s="84"/>
      <c r="AH36" s="84"/>
      <c r="AI36" s="84"/>
      <c r="AJ36" s="84"/>
      <c r="AK36" s="84"/>
      <c r="AL36" s="84"/>
      <c r="AM36" s="84"/>
      <c r="AN36" s="72" t="s">
        <v>99</v>
      </c>
      <c r="AO36" s="73"/>
      <c r="AP36" s="73"/>
      <c r="AQ36" s="14"/>
      <c r="AR36" s="4" t="s">
        <v>58</v>
      </c>
      <c r="AS36" s="90" t="s">
        <v>9</v>
      </c>
      <c r="AT36" s="4" t="s">
        <v>101</v>
      </c>
      <c r="AU36" s="69">
        <f>DATE(YEAR($AR$1),MONTH($AR$1)+2,DAY($AR$1)-1)</f>
        <v>44985</v>
      </c>
      <c r="AV36" s="67" t="s">
        <v>7</v>
      </c>
      <c r="AW36" s="53">
        <f>DATE(YEAR($AR$1),MONTH($AR$1)+3,DAY($AR$1)-2)</f>
        <v>45015</v>
      </c>
      <c r="AX36" s="54"/>
      <c r="AY36" s="54"/>
      <c r="AZ36" s="54"/>
      <c r="BJ36" s="54"/>
      <c r="BK36" s="54"/>
      <c r="BL36" s="54"/>
      <c r="BM36" s="54"/>
      <c r="BN36" s="54"/>
      <c r="BO36" s="54"/>
      <c r="BP36" s="54"/>
      <c r="BQ36" s="54"/>
      <c r="BR36" s="54"/>
      <c r="BS36" s="10"/>
      <c r="BT36" s="10"/>
      <c r="BU36" s="10"/>
      <c r="BV36" s="10"/>
      <c r="BW36" s="10"/>
      <c r="BX36" s="10"/>
      <c r="BY36" s="10"/>
      <c r="BZ36" s="10"/>
      <c r="CA36" s="10"/>
    </row>
    <row r="37" spans="1:84" ht="33.950000000000003" customHeight="1" thickTop="1" thickBot="1">
      <c r="B37" s="108"/>
      <c r="C37" s="126"/>
      <c r="D37" s="80"/>
      <c r="E37" s="37"/>
      <c r="F37" s="104"/>
      <c r="G37" s="104"/>
      <c r="H37" s="104"/>
      <c r="I37" s="104"/>
      <c r="J37" s="104"/>
      <c r="K37" s="104"/>
      <c r="L37" s="104"/>
      <c r="M37" s="104"/>
      <c r="N37" s="104"/>
      <c r="O37" s="104"/>
      <c r="P37" s="104"/>
      <c r="Q37" s="104"/>
      <c r="R37" s="104"/>
      <c r="S37" s="104"/>
      <c r="T37" s="104"/>
      <c r="U37" s="104"/>
      <c r="V37" s="104"/>
      <c r="W37" s="104"/>
      <c r="X37" s="104"/>
      <c r="Y37" s="104"/>
      <c r="Z37" s="117" t="str">
        <f>IF($D$3="","",TEXT(AU55,"ge.m.d")&amp;"～")</f>
        <v>R5.12.31～</v>
      </c>
      <c r="AA37" s="117"/>
      <c r="AB37" s="117" t="str">
        <f>IF($D$3="","",TEXT(AU56,"ge.m.d")&amp;"～")</f>
        <v>R6.7.1～</v>
      </c>
      <c r="AC37" s="117"/>
      <c r="AD37" s="104"/>
      <c r="AE37" s="104"/>
      <c r="AF37" s="104"/>
      <c r="AG37" s="104"/>
      <c r="AH37" s="104"/>
      <c r="AI37" s="104"/>
      <c r="AJ37" s="104"/>
      <c r="AK37" s="104"/>
      <c r="AL37" s="104"/>
      <c r="AM37" s="104"/>
      <c r="AN37" s="73"/>
      <c r="AO37" s="73"/>
      <c r="AP37" s="73"/>
      <c r="AQ37" s="14"/>
      <c r="AR37" s="4" t="s">
        <v>65</v>
      </c>
      <c r="AS37" s="91"/>
      <c r="AT37" s="4" t="s">
        <v>102</v>
      </c>
      <c r="AU37" s="69">
        <f>DATE(YEAR($AR$1),MONTH($AR$1)+3,DAY($AR$1)-1)</f>
        <v>45016</v>
      </c>
      <c r="AV37" s="67" t="s">
        <v>7</v>
      </c>
      <c r="AW37" s="53">
        <f>DATE(YEAR($AR$1),MONTH($AR$1)+4,DAY($AR$1)-2)</f>
        <v>45045</v>
      </c>
      <c r="AX37" s="54"/>
      <c r="AY37" s="54"/>
      <c r="AZ37" s="54"/>
      <c r="BJ37" s="54"/>
      <c r="BK37" s="54"/>
      <c r="BL37" s="54"/>
      <c r="BM37" s="54"/>
      <c r="BN37" s="54"/>
      <c r="BO37" s="54"/>
      <c r="BP37" s="54"/>
      <c r="BQ37" s="54"/>
      <c r="BR37" s="54"/>
    </row>
    <row r="38" spans="1:84" ht="33.950000000000003" customHeight="1" thickTop="1" thickBot="1">
      <c r="B38" s="108"/>
      <c r="C38" s="125" t="s">
        <v>5</v>
      </c>
      <c r="D38" s="80"/>
      <c r="E38" s="36"/>
      <c r="F38" s="84"/>
      <c r="G38" s="84"/>
      <c r="H38" s="84"/>
      <c r="I38" s="84"/>
      <c r="J38" s="84"/>
      <c r="K38" s="84"/>
      <c r="L38" s="84"/>
      <c r="M38" s="84"/>
      <c r="N38" s="84"/>
      <c r="O38" s="84"/>
      <c r="P38" s="84"/>
      <c r="Q38" s="84"/>
      <c r="R38" s="84"/>
      <c r="S38" s="84"/>
      <c r="T38" s="84"/>
      <c r="U38" s="84"/>
      <c r="V38" s="84"/>
      <c r="W38" s="84"/>
      <c r="X38" s="84"/>
      <c r="Y38" s="84"/>
      <c r="Z38" s="84"/>
      <c r="AA38" s="84"/>
      <c r="AB38" s="84"/>
      <c r="AC38" s="84"/>
      <c r="AD38" s="5" t="s">
        <v>101</v>
      </c>
      <c r="AE38" s="5" t="s">
        <v>102</v>
      </c>
      <c r="AF38" s="21"/>
      <c r="AG38" s="21" t="s">
        <v>103</v>
      </c>
      <c r="AH38" s="84"/>
      <c r="AI38" s="84"/>
      <c r="AJ38" s="84"/>
      <c r="AK38" s="84"/>
      <c r="AL38" s="84"/>
      <c r="AM38" s="84"/>
      <c r="AN38" s="72" t="s">
        <v>141</v>
      </c>
      <c r="AO38" s="73"/>
      <c r="AP38" s="73"/>
      <c r="AQ38" s="14"/>
      <c r="AR38" s="4" t="s">
        <v>71</v>
      </c>
      <c r="AS38" s="91"/>
      <c r="AT38" s="4" t="s">
        <v>103</v>
      </c>
      <c r="AU38" s="69">
        <f>DATE(YEAR($AR$1),MONTH($AR$1)+4,DAY($AR$1)-1)</f>
        <v>45046</v>
      </c>
      <c r="AV38" s="67" t="s">
        <v>7</v>
      </c>
      <c r="AW38" s="53">
        <f>DATE(YEAR($AR$1),MONTH($AR$1)+5,DAY($AR$1)-2)</f>
        <v>45076</v>
      </c>
      <c r="AX38" s="54"/>
      <c r="AY38" s="54"/>
      <c r="AZ38" s="54"/>
      <c r="BJ38" s="54"/>
      <c r="BK38" s="54"/>
      <c r="BL38" s="54"/>
      <c r="BM38" s="54"/>
      <c r="BN38" s="54"/>
      <c r="BO38" s="54"/>
      <c r="BP38" s="54"/>
      <c r="BQ38" s="54"/>
      <c r="BR38" s="54"/>
      <c r="BS38" s="10"/>
      <c r="BT38" s="10"/>
      <c r="BU38" s="10"/>
      <c r="BV38" s="10"/>
      <c r="BW38" s="10"/>
      <c r="BX38" s="10"/>
      <c r="BY38" s="10"/>
      <c r="BZ38" s="10"/>
      <c r="CA38" s="10"/>
    </row>
    <row r="39" spans="1:84" ht="33.950000000000003" customHeight="1" thickTop="1" thickBot="1">
      <c r="B39" s="108"/>
      <c r="C39" s="125"/>
      <c r="D39" s="80"/>
      <c r="E39" s="37"/>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68" t="str">
        <f>IF($D$3="","",TEXT(AU58,"ge.m.d")&amp;"～")</f>
        <v>R7.12.31～</v>
      </c>
      <c r="AE39" s="68" t="str">
        <f>IF($D$3="","",TEXT(AU59,"ge.m.d")&amp;"～")</f>
        <v>R8.1.28～</v>
      </c>
      <c r="AF39" s="68"/>
      <c r="AG39" s="68" t="str">
        <f>IF($D$3="","",TEXT(AU60,"ge.m.d")&amp;"～")</f>
        <v>R9.1.28～</v>
      </c>
      <c r="AH39" s="104"/>
      <c r="AI39" s="104"/>
      <c r="AJ39" s="104"/>
      <c r="AK39" s="104"/>
      <c r="AL39" s="104"/>
      <c r="AM39" s="104"/>
      <c r="AN39" s="73"/>
      <c r="AO39" s="73"/>
      <c r="AP39" s="73"/>
      <c r="AQ39" s="14"/>
      <c r="AR39" s="4" t="s">
        <v>64</v>
      </c>
      <c r="AS39" s="81"/>
      <c r="AT39" s="4" t="s">
        <v>104</v>
      </c>
      <c r="AU39" s="69">
        <f>DATE(YEAR($AR$1),MONTH($AR$1)+12,DAY($AR$1)-1)</f>
        <v>45291</v>
      </c>
      <c r="AV39" s="67" t="s">
        <v>7</v>
      </c>
      <c r="AW39" s="53">
        <f>DATE(YEAR($AR$1),MONTH($AR$1)+15,DAY($AR$1)-1)</f>
        <v>45382</v>
      </c>
      <c r="AX39" s="54"/>
      <c r="AY39" s="54"/>
      <c r="AZ39" s="54"/>
      <c r="BJ39" s="54"/>
      <c r="BK39" s="54"/>
      <c r="BL39" s="54"/>
      <c r="BM39" s="54"/>
      <c r="BN39" s="54"/>
      <c r="BO39" s="54"/>
      <c r="BP39" s="54"/>
      <c r="BQ39" s="54"/>
      <c r="BR39" s="54"/>
    </row>
    <row r="40" spans="1:84" ht="33.950000000000003" customHeight="1" thickTop="1">
      <c r="B40" s="105" t="s">
        <v>131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4"/>
      <c r="AR40" s="2"/>
      <c r="AS40" s="2"/>
      <c r="AT40" s="2"/>
      <c r="AU40" s="3"/>
      <c r="AV40" s="2"/>
      <c r="AW40" s="3"/>
      <c r="AX40" s="10"/>
      <c r="BJ40" s="10"/>
      <c r="BK40" s="10"/>
      <c r="BL40" s="10"/>
      <c r="BM40" s="10"/>
      <c r="BN40" s="10"/>
      <c r="BO40" s="10"/>
    </row>
    <row r="41" spans="1:84" s="17" customFormat="1" ht="33.950000000000003" customHeight="1">
      <c r="B41" s="71" t="s">
        <v>156</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14"/>
      <c r="AR41" s="4" t="s">
        <v>83</v>
      </c>
      <c r="AS41" s="90" t="s">
        <v>9</v>
      </c>
      <c r="AT41" s="4" t="s">
        <v>101</v>
      </c>
      <c r="AU41" s="69">
        <f>DATE(YEAR($AR$1),MONTH($AR$1)+7,DAY($AR$1)-1)</f>
        <v>45138</v>
      </c>
      <c r="AV41" s="67" t="s">
        <v>7</v>
      </c>
      <c r="AW41" s="53">
        <f>DATE(YEAR($AR$1),MONTH($AR$1)+8,DAY($AR$1)-2)</f>
        <v>45168</v>
      </c>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1:84" ht="33.950000000000003" customHeight="1">
      <c r="B42" s="107" t="s">
        <v>143</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4"/>
      <c r="AR42" s="4" t="s">
        <v>86</v>
      </c>
      <c r="AS42" s="91"/>
      <c r="AT42" s="4" t="s">
        <v>102</v>
      </c>
      <c r="AU42" s="69">
        <f>DATE(YEAR($AR$1),MONTH($AR$1)+8,DAY($AR$1)-1)</f>
        <v>45169</v>
      </c>
      <c r="AV42" s="67" t="s">
        <v>7</v>
      </c>
      <c r="AW42" s="53">
        <f>DATE(YEAR($AR$1),MONTH($AR$1)+9,DAY($AR$1)-1)</f>
        <v>45199</v>
      </c>
    </row>
    <row r="43" spans="1:84" ht="33.950000000000003" customHeight="1" thickBot="1">
      <c r="A43" s="19"/>
      <c r="B43" s="106" t="s">
        <v>144</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4"/>
      <c r="AR43" s="4" t="s">
        <v>64</v>
      </c>
      <c r="AS43" s="81"/>
      <c r="AT43" s="4" t="s">
        <v>103</v>
      </c>
      <c r="AU43" s="69">
        <f>DATE(YEAR($AR$1),MONTH($AR$1)+12,DAY($AR$1)-1)</f>
        <v>45291</v>
      </c>
      <c r="AV43" s="67" t="s">
        <v>7</v>
      </c>
      <c r="AW43" s="53">
        <f>DATE(YEAR($AR$1),MONTH($AR$1)+15,DAY($AR$1)-1)</f>
        <v>45382</v>
      </c>
    </row>
    <row r="44" spans="1:84" ht="33.950000000000003" customHeight="1" thickTop="1">
      <c r="B44" s="101" t="s">
        <v>129</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3"/>
      <c r="AQ44" s="14"/>
      <c r="AR44" s="7"/>
      <c r="AS44" s="2"/>
      <c r="CB44" s="19"/>
      <c r="CC44" s="19"/>
      <c r="CD44" s="19"/>
      <c r="CE44" s="19"/>
      <c r="CF44" s="19"/>
    </row>
    <row r="45" spans="1:84" ht="33.950000000000003" customHeight="1">
      <c r="B45" s="98" t="s">
        <v>130</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100"/>
      <c r="AQ45" s="14"/>
      <c r="AR45" s="4" t="s">
        <v>61</v>
      </c>
      <c r="AS45" s="84" t="s">
        <v>9</v>
      </c>
      <c r="AT45" s="4" t="s">
        <v>101</v>
      </c>
      <c r="AU45" s="69">
        <f>DATE(YEAR($AR$1)+1,MONTH($AR$1),DAY($AR$1)-1)</f>
        <v>45291</v>
      </c>
      <c r="AV45" s="67" t="s">
        <v>7</v>
      </c>
      <c r="AW45" s="53">
        <f>DATE(YEAR($AR$1),MONTH($AR$1)+13,DAY($AR$1)-1)</f>
        <v>45322</v>
      </c>
    </row>
    <row r="46" spans="1:84" s="19" customFormat="1" ht="33.950000000000003" customHeight="1">
      <c r="A46" s="1"/>
      <c r="B46" s="95" t="s">
        <v>23</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7"/>
      <c r="AQ46" s="14"/>
      <c r="AR46" s="4" t="s">
        <v>157</v>
      </c>
      <c r="AS46" s="84"/>
      <c r="AT46" s="4" t="s">
        <v>102</v>
      </c>
      <c r="AU46" s="69">
        <f>DATE(YEAR($AR$1),MONTH($AR$1)+15,DAY($AR$1))</f>
        <v>45383</v>
      </c>
      <c r="AV46" s="67" t="s">
        <v>7</v>
      </c>
      <c r="AW46" s="53">
        <f>DATE(YEAR($AR$1)+4,MONTH($AR$1),DAY($AR$1)-1)</f>
        <v>46387</v>
      </c>
      <c r="AX46" s="1"/>
      <c r="AY46" s="1"/>
      <c r="AZ46" s="66" t="s">
        <v>154</v>
      </c>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84" ht="33.950000000000003" customHeight="1" thickBot="1">
      <c r="B47" s="9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4"/>
      <c r="AQ47" s="14"/>
    </row>
    <row r="48" spans="1:84" ht="33.950000000000003" customHeight="1" thickTop="1">
      <c r="K48" s="17"/>
      <c r="AQ48" s="14"/>
      <c r="AR48" s="4" t="s">
        <v>76</v>
      </c>
      <c r="AS48" s="4" t="s">
        <v>9</v>
      </c>
      <c r="AT48" s="4" t="s">
        <v>101</v>
      </c>
      <c r="AU48" s="69">
        <f>DATE(YEAR($AR$1)+2,MONTH($AR$1),DAY($AR$1)-1)</f>
        <v>45657</v>
      </c>
      <c r="AV48" s="67" t="s">
        <v>7</v>
      </c>
      <c r="AW48" s="53">
        <f>DATE(YEAR($AR$1)+5,MONTH($AR$1),DAY($AR$1)-1)</f>
        <v>46752</v>
      </c>
    </row>
    <row r="49" spans="43:79" ht="33.950000000000003" customHeight="1">
      <c r="AQ49" s="14"/>
    </row>
    <row r="50" spans="43:79" ht="33.950000000000003" customHeight="1">
      <c r="AQ50" s="14"/>
      <c r="AR50" s="4" t="s">
        <v>88</v>
      </c>
      <c r="AS50" s="4" t="s">
        <v>13</v>
      </c>
      <c r="AT50" s="4" t="s">
        <v>101</v>
      </c>
      <c r="AU50" s="69">
        <f>DATE(YEAR($AR$1),MONTH($AR$1)+5,DAY($AR$1)-1)</f>
        <v>45077</v>
      </c>
      <c r="AV50" s="67" t="s">
        <v>7</v>
      </c>
      <c r="AW50" s="53">
        <f>DATE(YEAR($AR$1),MONTH($AR$1)+8,DAY($AR$1)-1)</f>
        <v>45169</v>
      </c>
    </row>
    <row r="51" spans="43:79" ht="33.950000000000003" customHeight="1">
      <c r="AQ51" s="14"/>
    </row>
    <row r="52" spans="43:79" ht="33.950000000000003" customHeight="1">
      <c r="AQ52" s="14"/>
      <c r="AR52" s="4" t="s">
        <v>63</v>
      </c>
      <c r="AS52" s="90" t="s">
        <v>14</v>
      </c>
      <c r="AT52" s="4" t="s">
        <v>101</v>
      </c>
      <c r="AU52" s="69">
        <f>DATE(YEAR($AR$1),MONTH($AR$1)+12,DAY($AR$1)-1)</f>
        <v>45291</v>
      </c>
      <c r="AV52" s="4" t="s">
        <v>7</v>
      </c>
      <c r="AW52" s="12">
        <f>DATE(YEAR($AR$1),MONTH($AR$1)+24,DAY($AR$1)-2)</f>
        <v>45656</v>
      </c>
    </row>
    <row r="53" spans="43:79" ht="33.950000000000003" customHeight="1" thickBot="1">
      <c r="AQ53" s="14"/>
      <c r="AR53" s="4" t="s">
        <v>22</v>
      </c>
      <c r="AS53" s="81"/>
      <c r="AT53" s="4" t="s">
        <v>102</v>
      </c>
      <c r="AU53" s="15" t="s">
        <v>53</v>
      </c>
      <c r="AV53" s="4" t="s">
        <v>7</v>
      </c>
      <c r="AW53" s="15" t="s">
        <v>53</v>
      </c>
      <c r="AZ53" s="22" t="s">
        <v>115</v>
      </c>
      <c r="BA53" s="22"/>
      <c r="BB53" s="22"/>
      <c r="BC53" s="22"/>
      <c r="BD53" s="22"/>
      <c r="BE53" s="22"/>
      <c r="BF53" s="22"/>
      <c r="BG53" s="19"/>
      <c r="BH53" s="19"/>
      <c r="BI53" s="19"/>
    </row>
    <row r="54" spans="43:79" ht="33.950000000000003" customHeight="1" thickBot="1">
      <c r="AQ54" s="51"/>
      <c r="AS54" s="44"/>
      <c r="AZ54" s="23" t="s">
        <v>50</v>
      </c>
      <c r="BA54" s="24" t="s">
        <v>51</v>
      </c>
      <c r="BB54" s="22"/>
      <c r="BC54" s="22"/>
      <c r="BD54" s="23" t="s">
        <v>52</v>
      </c>
      <c r="BE54" s="22"/>
      <c r="BF54" s="22"/>
    </row>
    <row r="55" spans="43:79" ht="33.950000000000003" customHeight="1" thickTop="1" thickBot="1">
      <c r="AQ55" s="18"/>
      <c r="AR55" s="4" t="s">
        <v>64</v>
      </c>
      <c r="AS55" s="90" t="s">
        <v>10</v>
      </c>
      <c r="AT55" s="4" t="s">
        <v>101</v>
      </c>
      <c r="AU55" s="69">
        <f>DATE(YEAR($AR$1)+1,MONTH($AR$1),DAY($AR$1)-1)</f>
        <v>45291</v>
      </c>
      <c r="AV55" s="4" t="s">
        <v>7</v>
      </c>
      <c r="AW55" s="12">
        <f>DATE(YEAR($AR$1),MONTH($AR$1)+15,DAY($AR$1)-1)</f>
        <v>45382</v>
      </c>
      <c r="AY55" s="9" t="str">
        <f t="shared" ref="AY55:AY79" si="0">IF(AND($AR$1&lt;=BC55,$AR$1&gt;=BA55),"◎","")</f>
        <v/>
      </c>
      <c r="AZ55" s="16" t="s">
        <v>25</v>
      </c>
      <c r="BA55" s="25">
        <v>40635</v>
      </c>
      <c r="BB55" s="26" t="s">
        <v>24</v>
      </c>
      <c r="BC55" s="27">
        <v>41000</v>
      </c>
      <c r="BD55" s="28">
        <v>42826</v>
      </c>
      <c r="BE55" s="26" t="s">
        <v>24</v>
      </c>
      <c r="BF55" s="29">
        <v>43190</v>
      </c>
      <c r="BP55" s="17"/>
    </row>
    <row r="56" spans="43:79" ht="33.950000000000003" customHeight="1" thickTop="1" thickBot="1">
      <c r="AQ56" s="18"/>
      <c r="AR56" s="4" t="s">
        <v>80</v>
      </c>
      <c r="AS56" s="81"/>
      <c r="AT56" s="4" t="s">
        <v>102</v>
      </c>
      <c r="AU56" s="69">
        <f>DATE(YEAR($AR$1),MONTH($AR$1)+18,DAY($AR$1))</f>
        <v>45474</v>
      </c>
      <c r="AV56" s="4" t="s">
        <v>7</v>
      </c>
      <c r="AW56" s="12">
        <f>DATE(YEAR($AR$1),MONTH($AR$1)+27,DAY($AR$1)-1)</f>
        <v>45747</v>
      </c>
      <c r="AY56" s="9" t="str">
        <f t="shared" si="0"/>
        <v/>
      </c>
      <c r="AZ56" s="26" t="s">
        <v>26</v>
      </c>
      <c r="BA56" s="29">
        <v>41001</v>
      </c>
      <c r="BB56" s="26" t="s">
        <v>24</v>
      </c>
      <c r="BC56" s="27">
        <v>41365</v>
      </c>
      <c r="BD56" s="30">
        <v>43191</v>
      </c>
      <c r="BE56" s="26" t="s">
        <v>24</v>
      </c>
      <c r="BF56" s="29">
        <v>43555</v>
      </c>
    </row>
    <row r="57" spans="43:79" ht="33.950000000000003" customHeight="1" thickTop="1" thickBot="1">
      <c r="AQ57" s="7"/>
      <c r="AS57" s="44"/>
      <c r="AX57" s="17"/>
      <c r="AY57" s="9" t="str">
        <f t="shared" si="0"/>
        <v/>
      </c>
      <c r="AZ57" s="26" t="s">
        <v>27</v>
      </c>
      <c r="BA57" s="29">
        <v>41366</v>
      </c>
      <c r="BB57" s="26" t="s">
        <v>24</v>
      </c>
      <c r="BC57" s="27">
        <v>41730</v>
      </c>
      <c r="BD57" s="30">
        <v>43556</v>
      </c>
      <c r="BE57" s="26" t="s">
        <v>24</v>
      </c>
      <c r="BF57" s="29">
        <v>43921</v>
      </c>
      <c r="BJ57" s="17"/>
      <c r="BK57" s="17"/>
      <c r="BL57" s="17"/>
      <c r="BM57" s="17"/>
      <c r="BN57" s="17"/>
      <c r="BO57" s="17"/>
    </row>
    <row r="58" spans="43:79" ht="33.950000000000003" customHeight="1" thickTop="1" thickBot="1">
      <c r="AQ58" s="6"/>
      <c r="AR58" s="4" t="s">
        <v>68</v>
      </c>
      <c r="AS58" s="90" t="s">
        <v>11</v>
      </c>
      <c r="AT58" s="4" t="s">
        <v>101</v>
      </c>
      <c r="AU58" s="69">
        <f>DATE(YEAR($AR$1)+3,MONTH($AR$1),DAY($AR$1)-1)</f>
        <v>46022</v>
      </c>
      <c r="AV58" s="4" t="s">
        <v>7</v>
      </c>
      <c r="AW58" s="12">
        <f>DATE(YEAR($AR$1)+3,MONTH($AR$1)+6,DAY($AR$1)-2)</f>
        <v>46202</v>
      </c>
      <c r="AY58" s="9" t="str">
        <f t="shared" si="0"/>
        <v/>
      </c>
      <c r="AZ58" s="26" t="s">
        <v>28</v>
      </c>
      <c r="BA58" s="29">
        <v>41731</v>
      </c>
      <c r="BB58" s="26" t="s">
        <v>24</v>
      </c>
      <c r="BC58" s="27">
        <v>42095</v>
      </c>
      <c r="BD58" s="30">
        <v>43922</v>
      </c>
      <c r="BE58" s="26" t="s">
        <v>24</v>
      </c>
      <c r="BF58" s="29">
        <v>44286</v>
      </c>
      <c r="BP58" s="19"/>
    </row>
    <row r="59" spans="43:79" ht="33.950000000000003" customHeight="1" thickTop="1" thickBot="1">
      <c r="AR59" s="4" t="s">
        <v>90</v>
      </c>
      <c r="AS59" s="91"/>
      <c r="AT59" s="4" t="s">
        <v>102</v>
      </c>
      <c r="AU59" s="69">
        <f>DATE(YEAR($AR$1)+3,MONTH($AR$1),DAY($AR$1)+27)</f>
        <v>46050</v>
      </c>
      <c r="AV59" s="4" t="s">
        <v>7</v>
      </c>
      <c r="AW59" s="12">
        <f>DATE(YEAR($AR$1)+4,MONTH($AR$1),DAY($AR$1)-2)</f>
        <v>46386</v>
      </c>
      <c r="AY59" s="9" t="str">
        <f t="shared" si="0"/>
        <v/>
      </c>
      <c r="AZ59" s="26" t="s">
        <v>29</v>
      </c>
      <c r="BA59" s="29">
        <v>42096</v>
      </c>
      <c r="BB59" s="26" t="s">
        <v>24</v>
      </c>
      <c r="BC59" s="27">
        <v>42461</v>
      </c>
      <c r="BD59" s="30">
        <v>44287</v>
      </c>
      <c r="BE59" s="26" t="s">
        <v>24</v>
      </c>
      <c r="BF59" s="29">
        <v>44651</v>
      </c>
    </row>
    <row r="60" spans="43:79" ht="33.950000000000003" customHeight="1" thickTop="1" thickBot="1">
      <c r="AR60" s="4" t="s">
        <v>155</v>
      </c>
      <c r="AS60" s="91"/>
      <c r="AT60" s="4" t="s">
        <v>103</v>
      </c>
      <c r="AU60" s="69">
        <f>DATE(YEAR($AR$1)+4,MONTH($AR$1),DAY($AR$1)+27)</f>
        <v>46415</v>
      </c>
      <c r="AV60" s="4" t="s">
        <v>7</v>
      </c>
      <c r="AW60" s="12">
        <f>DATE(YEAR($AR$1)+5,MONTH($AR$1),DAY($AR$1)-1)</f>
        <v>46752</v>
      </c>
      <c r="AX60" s="19"/>
      <c r="AY60" s="9" t="str">
        <f t="shared" si="0"/>
        <v/>
      </c>
      <c r="AZ60" s="26" t="s">
        <v>30</v>
      </c>
      <c r="BA60" s="29">
        <v>42462</v>
      </c>
      <c r="BB60" s="26" t="s">
        <v>24</v>
      </c>
      <c r="BC60" s="27">
        <v>42826</v>
      </c>
      <c r="BD60" s="30">
        <v>44652</v>
      </c>
      <c r="BE60" s="26" t="s">
        <v>24</v>
      </c>
      <c r="BF60" s="29">
        <v>45016</v>
      </c>
      <c r="BJ60" s="19"/>
      <c r="BK60" s="19"/>
      <c r="BL60" s="19"/>
      <c r="BM60" s="19"/>
      <c r="BN60" s="19"/>
      <c r="BO60" s="19"/>
      <c r="BQ60" s="17"/>
      <c r="BR60" s="17"/>
      <c r="BS60" s="17"/>
      <c r="BT60" s="17"/>
      <c r="BU60" s="17"/>
      <c r="BV60" s="17"/>
      <c r="BW60" s="17"/>
      <c r="BX60" s="17"/>
      <c r="BY60" s="17"/>
      <c r="BZ60" s="17"/>
      <c r="CA60" s="17"/>
    </row>
    <row r="61" spans="43:79" ht="33.950000000000003" customHeight="1" thickTop="1" thickBot="1">
      <c r="AR61" s="4" t="s">
        <v>92</v>
      </c>
      <c r="AS61" s="81"/>
      <c r="AT61" s="4" t="s">
        <v>104</v>
      </c>
      <c r="AU61" s="12">
        <f>DATE(YEAR($AR$1)+9,MONTH($AR$1),DAY($AR$1)-1)</f>
        <v>48213</v>
      </c>
      <c r="AV61" s="4" t="s">
        <v>7</v>
      </c>
      <c r="AW61" s="12">
        <f>DATE(YEAR($AR$1)+10,MONTH($AR$1),DAY($AR$1)-1)</f>
        <v>48579</v>
      </c>
      <c r="AY61" s="9" t="str">
        <f t="shared" si="0"/>
        <v/>
      </c>
      <c r="AZ61" s="26" t="s">
        <v>31</v>
      </c>
      <c r="BA61" s="29">
        <v>42827</v>
      </c>
      <c r="BB61" s="26" t="s">
        <v>24</v>
      </c>
      <c r="BC61" s="27">
        <v>43191</v>
      </c>
      <c r="BD61" s="30">
        <v>45017</v>
      </c>
      <c r="BE61" s="26" t="s">
        <v>24</v>
      </c>
      <c r="BF61" s="29">
        <v>45382</v>
      </c>
    </row>
    <row r="62" spans="43:79" ht="33.950000000000003" customHeight="1" thickTop="1" thickBot="1">
      <c r="AS62" s="44"/>
      <c r="AY62" s="9" t="str">
        <f t="shared" si="0"/>
        <v/>
      </c>
      <c r="AZ62" s="26" t="s">
        <v>32</v>
      </c>
      <c r="BA62" s="29">
        <v>43192</v>
      </c>
      <c r="BB62" s="26" t="s">
        <v>24</v>
      </c>
      <c r="BC62" s="27">
        <v>43556</v>
      </c>
      <c r="BD62" s="30">
        <v>45383</v>
      </c>
      <c r="BE62" s="26" t="s">
        <v>24</v>
      </c>
      <c r="BF62" s="29">
        <v>45747</v>
      </c>
    </row>
    <row r="63" spans="43:79" ht="33.950000000000003" customHeight="1" thickTop="1" thickBot="1">
      <c r="AY63" s="9" t="str">
        <f t="shared" si="0"/>
        <v/>
      </c>
      <c r="AZ63" s="26" t="s">
        <v>33</v>
      </c>
      <c r="BA63" s="29">
        <v>43557</v>
      </c>
      <c r="BB63" s="26" t="s">
        <v>24</v>
      </c>
      <c r="BC63" s="27">
        <v>43922</v>
      </c>
      <c r="BD63" s="30">
        <v>45748</v>
      </c>
      <c r="BE63" s="26" t="s">
        <v>24</v>
      </c>
      <c r="BF63" s="29">
        <v>46112</v>
      </c>
      <c r="BQ63" s="19"/>
      <c r="BR63" s="19"/>
      <c r="BS63" s="19"/>
      <c r="BT63" s="19"/>
      <c r="BU63" s="19"/>
      <c r="BV63" s="19"/>
      <c r="BW63" s="19"/>
      <c r="BX63" s="19"/>
      <c r="BY63" s="19"/>
      <c r="BZ63" s="19"/>
      <c r="CA63" s="19"/>
    </row>
    <row r="64" spans="43:79" ht="33.950000000000003" customHeight="1" thickTop="1" thickBot="1">
      <c r="AY64" s="9" t="str">
        <f t="shared" si="0"/>
        <v/>
      </c>
      <c r="AZ64" s="26" t="s">
        <v>34</v>
      </c>
      <c r="BA64" s="29">
        <v>43923</v>
      </c>
      <c r="BB64" s="26" t="s">
        <v>24</v>
      </c>
      <c r="BC64" s="27">
        <v>44287</v>
      </c>
      <c r="BD64" s="30">
        <v>46113</v>
      </c>
      <c r="BE64" s="26" t="s">
        <v>24</v>
      </c>
      <c r="BF64" s="29">
        <v>46477</v>
      </c>
    </row>
    <row r="65" spans="45:58" ht="33.950000000000003" customHeight="1" thickTop="1" thickBot="1">
      <c r="AY65" s="9" t="str">
        <f t="shared" si="0"/>
        <v/>
      </c>
      <c r="AZ65" s="26" t="s">
        <v>35</v>
      </c>
      <c r="BA65" s="29">
        <v>44288</v>
      </c>
      <c r="BB65" s="26" t="s">
        <v>24</v>
      </c>
      <c r="BC65" s="27">
        <v>44652</v>
      </c>
      <c r="BD65" s="30">
        <v>46478</v>
      </c>
      <c r="BE65" s="26" t="s">
        <v>24</v>
      </c>
      <c r="BF65" s="29">
        <v>46843</v>
      </c>
    </row>
    <row r="66" spans="45:58" ht="33.950000000000003" customHeight="1" thickTop="1" thickBot="1">
      <c r="AY66" s="9" t="str">
        <f t="shared" si="0"/>
        <v>◎</v>
      </c>
      <c r="AZ66" s="26" t="s">
        <v>36</v>
      </c>
      <c r="BA66" s="29">
        <v>44653</v>
      </c>
      <c r="BB66" s="26" t="s">
        <v>24</v>
      </c>
      <c r="BC66" s="27">
        <v>45017</v>
      </c>
      <c r="BD66" s="30">
        <v>46844</v>
      </c>
      <c r="BE66" s="26" t="s">
        <v>24</v>
      </c>
      <c r="BF66" s="29">
        <v>47208</v>
      </c>
    </row>
    <row r="67" spans="45:58" ht="33.950000000000003" customHeight="1" thickTop="1" thickBot="1">
      <c r="AY67" s="9" t="str">
        <f t="shared" si="0"/>
        <v/>
      </c>
      <c r="AZ67" s="26" t="s">
        <v>37</v>
      </c>
      <c r="BA67" s="29">
        <v>45018</v>
      </c>
      <c r="BB67" s="26" t="s">
        <v>24</v>
      </c>
      <c r="BC67" s="27">
        <v>45383</v>
      </c>
      <c r="BD67" s="30">
        <v>47209</v>
      </c>
      <c r="BE67" s="26" t="s">
        <v>24</v>
      </c>
      <c r="BF67" s="29">
        <v>47573</v>
      </c>
    </row>
    <row r="68" spans="45:58" ht="33.950000000000003" customHeight="1" thickTop="1" thickBot="1">
      <c r="AY68" s="9" t="str">
        <f t="shared" si="0"/>
        <v/>
      </c>
      <c r="AZ68" s="26" t="s">
        <v>38</v>
      </c>
      <c r="BA68" s="29">
        <v>45384</v>
      </c>
      <c r="BB68" s="26" t="s">
        <v>24</v>
      </c>
      <c r="BC68" s="27">
        <v>45748</v>
      </c>
      <c r="BD68" s="30">
        <v>47574</v>
      </c>
      <c r="BE68" s="26" t="s">
        <v>24</v>
      </c>
      <c r="BF68" s="29">
        <v>47938</v>
      </c>
    </row>
    <row r="69" spans="45:58" ht="33.950000000000003" customHeight="1" thickTop="1" thickBot="1">
      <c r="AS69" s="44"/>
      <c r="AY69" s="9" t="str">
        <f t="shared" si="0"/>
        <v/>
      </c>
      <c r="AZ69" s="26" t="s">
        <v>39</v>
      </c>
      <c r="BA69" s="29">
        <v>45749</v>
      </c>
      <c r="BB69" s="26" t="s">
        <v>24</v>
      </c>
      <c r="BC69" s="27">
        <v>46113</v>
      </c>
      <c r="BD69" s="30">
        <v>47939</v>
      </c>
      <c r="BE69" s="26" t="s">
        <v>24</v>
      </c>
      <c r="BF69" s="29">
        <v>48304</v>
      </c>
    </row>
    <row r="70" spans="45:58" ht="33.950000000000003" customHeight="1" thickTop="1" thickBot="1">
      <c r="AY70" s="9" t="str">
        <f t="shared" si="0"/>
        <v/>
      </c>
      <c r="AZ70" s="26" t="s">
        <v>40</v>
      </c>
      <c r="BA70" s="29">
        <v>46114</v>
      </c>
      <c r="BB70" s="26" t="s">
        <v>24</v>
      </c>
      <c r="BC70" s="27">
        <v>46478</v>
      </c>
      <c r="BD70" s="30">
        <v>48305</v>
      </c>
      <c r="BE70" s="26" t="s">
        <v>24</v>
      </c>
      <c r="BF70" s="29">
        <v>48669</v>
      </c>
    </row>
    <row r="71" spans="45:58" ht="33.950000000000003" customHeight="1" thickTop="1" thickBot="1">
      <c r="AY71" s="9" t="str">
        <f t="shared" si="0"/>
        <v/>
      </c>
      <c r="AZ71" s="26" t="s">
        <v>41</v>
      </c>
      <c r="BA71" s="29">
        <v>46479</v>
      </c>
      <c r="BB71" s="26" t="s">
        <v>24</v>
      </c>
      <c r="BC71" s="27">
        <v>46844</v>
      </c>
      <c r="BD71" s="30">
        <v>48670</v>
      </c>
      <c r="BE71" s="26" t="s">
        <v>24</v>
      </c>
      <c r="BF71" s="29">
        <v>49034</v>
      </c>
    </row>
    <row r="72" spans="45:58" ht="33.950000000000003" customHeight="1" thickTop="1" thickBot="1">
      <c r="AY72" s="9" t="str">
        <f t="shared" si="0"/>
        <v/>
      </c>
      <c r="AZ72" s="26" t="s">
        <v>42</v>
      </c>
      <c r="BA72" s="29">
        <v>46845</v>
      </c>
      <c r="BB72" s="26" t="s">
        <v>24</v>
      </c>
      <c r="BC72" s="27">
        <v>47209</v>
      </c>
      <c r="BD72" s="30">
        <v>49035</v>
      </c>
      <c r="BE72" s="26" t="s">
        <v>24</v>
      </c>
      <c r="BF72" s="29">
        <v>49399</v>
      </c>
    </row>
    <row r="73" spans="45:58" ht="33.950000000000003" customHeight="1" thickTop="1" thickBot="1">
      <c r="AY73" s="9" t="str">
        <f t="shared" si="0"/>
        <v/>
      </c>
      <c r="AZ73" s="26" t="s">
        <v>43</v>
      </c>
      <c r="BA73" s="29">
        <v>47210</v>
      </c>
      <c r="BB73" s="26" t="s">
        <v>24</v>
      </c>
      <c r="BC73" s="27">
        <v>47574</v>
      </c>
      <c r="BD73" s="30">
        <v>49400</v>
      </c>
      <c r="BE73" s="26" t="s">
        <v>24</v>
      </c>
      <c r="BF73" s="29">
        <v>49765</v>
      </c>
    </row>
    <row r="74" spans="45:58" ht="33.950000000000003" customHeight="1" thickTop="1" thickBot="1">
      <c r="AY74" s="9" t="str">
        <f t="shared" si="0"/>
        <v/>
      </c>
      <c r="AZ74" s="26" t="s">
        <v>44</v>
      </c>
      <c r="BA74" s="29">
        <v>47575</v>
      </c>
      <c r="BB74" s="26" t="s">
        <v>24</v>
      </c>
      <c r="BC74" s="27">
        <v>47939</v>
      </c>
      <c r="BD74" s="30">
        <v>49766</v>
      </c>
      <c r="BE74" s="26" t="s">
        <v>24</v>
      </c>
      <c r="BF74" s="29">
        <v>50130</v>
      </c>
    </row>
    <row r="75" spans="45:58" ht="33.950000000000003" customHeight="1" thickTop="1" thickBot="1">
      <c r="AY75" s="9" t="str">
        <f t="shared" si="0"/>
        <v/>
      </c>
      <c r="AZ75" s="26" t="s">
        <v>45</v>
      </c>
      <c r="BA75" s="29">
        <v>47940</v>
      </c>
      <c r="BB75" s="26" t="s">
        <v>24</v>
      </c>
      <c r="BC75" s="27">
        <v>48305</v>
      </c>
      <c r="BD75" s="30">
        <v>50131</v>
      </c>
      <c r="BE75" s="26" t="s">
        <v>24</v>
      </c>
      <c r="BF75" s="29">
        <v>50495</v>
      </c>
    </row>
    <row r="76" spans="45:58" ht="33.950000000000003" customHeight="1" thickTop="1" thickBot="1">
      <c r="AY76" s="9" t="str">
        <f t="shared" si="0"/>
        <v/>
      </c>
      <c r="AZ76" s="26" t="s">
        <v>46</v>
      </c>
      <c r="BA76" s="29">
        <v>48306</v>
      </c>
      <c r="BB76" s="26" t="s">
        <v>24</v>
      </c>
      <c r="BC76" s="27">
        <v>48670</v>
      </c>
      <c r="BD76" s="30">
        <v>50496</v>
      </c>
      <c r="BE76" s="26" t="s">
        <v>24</v>
      </c>
      <c r="BF76" s="29">
        <v>50860</v>
      </c>
    </row>
    <row r="77" spans="45:58" ht="33.950000000000003" customHeight="1" thickTop="1" thickBot="1">
      <c r="AY77" s="9" t="str">
        <f t="shared" si="0"/>
        <v/>
      </c>
      <c r="AZ77" s="26" t="s">
        <v>47</v>
      </c>
      <c r="BA77" s="29">
        <v>48671</v>
      </c>
      <c r="BB77" s="26" t="s">
        <v>24</v>
      </c>
      <c r="BC77" s="27">
        <v>49035</v>
      </c>
      <c r="BD77" s="30">
        <v>50861</v>
      </c>
      <c r="BE77" s="26" t="s">
        <v>24</v>
      </c>
      <c r="BF77" s="29">
        <v>51226</v>
      </c>
    </row>
    <row r="78" spans="45:58" ht="33.950000000000003" customHeight="1" thickTop="1" thickBot="1">
      <c r="AY78" s="9" t="str">
        <f t="shared" si="0"/>
        <v/>
      </c>
      <c r="AZ78" s="26" t="s">
        <v>48</v>
      </c>
      <c r="BA78" s="29">
        <v>49036</v>
      </c>
      <c r="BB78" s="26" t="s">
        <v>24</v>
      </c>
      <c r="BC78" s="27">
        <v>49400</v>
      </c>
      <c r="BD78" s="30">
        <v>51227</v>
      </c>
      <c r="BE78" s="26" t="s">
        <v>24</v>
      </c>
      <c r="BF78" s="29">
        <v>51591</v>
      </c>
    </row>
    <row r="79" spans="45:58" ht="33.950000000000003" customHeight="1" thickTop="1" thickBot="1">
      <c r="AY79" s="9" t="str">
        <f t="shared" si="0"/>
        <v/>
      </c>
      <c r="AZ79" s="26" t="s">
        <v>49</v>
      </c>
      <c r="BA79" s="29">
        <v>49401</v>
      </c>
      <c r="BB79" s="26" t="s">
        <v>24</v>
      </c>
      <c r="BC79" s="27">
        <v>49766</v>
      </c>
      <c r="BD79" s="30">
        <v>51592</v>
      </c>
      <c r="BE79" s="26" t="s">
        <v>24</v>
      </c>
      <c r="BF79" s="29">
        <v>51956</v>
      </c>
    </row>
    <row r="80" spans="45:58" ht="33.950000000000003" customHeight="1" thickTop="1" thickBot="1">
      <c r="AY80" s="9" t="str">
        <f t="shared" ref="AY80:AY83" si="1">IF(AND($AR$1&lt;=BC80,$AR$1&gt;=BA80),"◎","")</f>
        <v/>
      </c>
      <c r="AZ80" s="32" t="s">
        <v>116</v>
      </c>
      <c r="BA80" s="29">
        <v>49767</v>
      </c>
      <c r="BB80" s="32" t="s">
        <v>24</v>
      </c>
      <c r="BC80" s="27">
        <v>50131</v>
      </c>
      <c r="BD80" s="30">
        <v>51957</v>
      </c>
      <c r="BE80" s="32" t="s">
        <v>24</v>
      </c>
      <c r="BF80" s="29">
        <v>52321</v>
      </c>
    </row>
    <row r="81" spans="51:58" ht="33.950000000000003" customHeight="1" thickTop="1" thickBot="1">
      <c r="AY81" s="9" t="str">
        <f t="shared" si="1"/>
        <v/>
      </c>
      <c r="AZ81" s="32" t="s">
        <v>117</v>
      </c>
      <c r="BA81" s="29">
        <v>50132</v>
      </c>
      <c r="BB81" s="32" t="s">
        <v>24</v>
      </c>
      <c r="BC81" s="27">
        <v>50496</v>
      </c>
      <c r="BD81" s="30">
        <v>52322</v>
      </c>
      <c r="BE81" s="32" t="s">
        <v>24</v>
      </c>
      <c r="BF81" s="29">
        <v>52687</v>
      </c>
    </row>
    <row r="82" spans="51:58" ht="33.950000000000003" customHeight="1" thickTop="1" thickBot="1">
      <c r="AY82" s="9" t="str">
        <f t="shared" si="1"/>
        <v/>
      </c>
      <c r="AZ82" s="32" t="s">
        <v>118</v>
      </c>
      <c r="BA82" s="29">
        <v>50497</v>
      </c>
      <c r="BB82" s="32" t="s">
        <v>24</v>
      </c>
      <c r="BC82" s="27">
        <v>50861</v>
      </c>
      <c r="BD82" s="30">
        <v>52688</v>
      </c>
      <c r="BE82" s="32" t="s">
        <v>24</v>
      </c>
      <c r="BF82" s="29">
        <v>53052</v>
      </c>
    </row>
    <row r="83" spans="51:58" ht="33.950000000000003" customHeight="1" thickTop="1" thickBot="1">
      <c r="AY83" s="9" t="str">
        <f t="shared" si="1"/>
        <v/>
      </c>
      <c r="AZ83" s="32" t="s">
        <v>119</v>
      </c>
      <c r="BA83" s="29">
        <v>50862</v>
      </c>
      <c r="BB83" s="32" t="s">
        <v>24</v>
      </c>
      <c r="BC83" s="27">
        <v>51227</v>
      </c>
      <c r="BD83" s="30">
        <v>53053</v>
      </c>
      <c r="BE83" s="32" t="s">
        <v>24</v>
      </c>
      <c r="BF83" s="29">
        <v>53417</v>
      </c>
    </row>
    <row r="84" spans="51:58" ht="33.950000000000003" customHeight="1" thickTop="1"/>
  </sheetData>
  <mergeCells count="582">
    <mergeCell ref="AS15:AS18"/>
    <mergeCell ref="AS4:AS6"/>
    <mergeCell ref="AS8:AS9"/>
    <mergeCell ref="AS25:AS28"/>
    <mergeCell ref="AS30:AS32"/>
    <mergeCell ref="AL24:AM24"/>
    <mergeCell ref="AH25:AI25"/>
    <mergeCell ref="AJ25:AK25"/>
    <mergeCell ref="AL25:AM25"/>
    <mergeCell ref="AL19:AM19"/>
    <mergeCell ref="AH20:AI20"/>
    <mergeCell ref="AJ20:AK20"/>
    <mergeCell ref="AL20:AM20"/>
    <mergeCell ref="AH21:AI21"/>
    <mergeCell ref="AJ21:AK21"/>
    <mergeCell ref="AL21:AM21"/>
    <mergeCell ref="AL22:AM22"/>
    <mergeCell ref="AH22:AI22"/>
    <mergeCell ref="AJ29:AK29"/>
    <mergeCell ref="AL29:AM29"/>
    <mergeCell ref="AH8:AI8"/>
    <mergeCell ref="AH18:AI18"/>
    <mergeCell ref="AJ18:AK18"/>
    <mergeCell ref="AH13:AI13"/>
    <mergeCell ref="V27:W27"/>
    <mergeCell ref="X27:Y27"/>
    <mergeCell ref="AH26:AI26"/>
    <mergeCell ref="AJ26:AK26"/>
    <mergeCell ref="AL26:AM26"/>
    <mergeCell ref="AH27:AI27"/>
    <mergeCell ref="AJ27:AK27"/>
    <mergeCell ref="AL27:AM27"/>
    <mergeCell ref="AH23:AI23"/>
    <mergeCell ref="AJ23:AK23"/>
    <mergeCell ref="AL23:AM23"/>
    <mergeCell ref="AH24:AI24"/>
    <mergeCell ref="AJ24:AK24"/>
    <mergeCell ref="V25:W25"/>
    <mergeCell ref="X25:Y25"/>
    <mergeCell ref="V23:W23"/>
    <mergeCell ref="X23:Y23"/>
    <mergeCell ref="V24:W24"/>
    <mergeCell ref="X24:Y24"/>
    <mergeCell ref="V26:W26"/>
    <mergeCell ref="X26:Y26"/>
    <mergeCell ref="Z25:AG25"/>
    <mergeCell ref="Z31:AA31"/>
    <mergeCell ref="AH30:AI30"/>
    <mergeCell ref="AJ30:AK30"/>
    <mergeCell ref="AL30:AM30"/>
    <mergeCell ref="AH31:AI31"/>
    <mergeCell ref="AJ31:AK31"/>
    <mergeCell ref="AL31:AM31"/>
    <mergeCell ref="V30:W30"/>
    <mergeCell ref="X30:Y30"/>
    <mergeCell ref="Z30:AA30"/>
    <mergeCell ref="V31:W31"/>
    <mergeCell ref="X31:Y31"/>
    <mergeCell ref="Z32:AA32"/>
    <mergeCell ref="AB32:AC32"/>
    <mergeCell ref="AD32:AE32"/>
    <mergeCell ref="AF32:AG32"/>
    <mergeCell ref="AH32:AI32"/>
    <mergeCell ref="AJ32:AK32"/>
    <mergeCell ref="AL32:AM32"/>
    <mergeCell ref="V33:W33"/>
    <mergeCell ref="X33:Y33"/>
    <mergeCell ref="Z33:AA33"/>
    <mergeCell ref="AB33:AC33"/>
    <mergeCell ref="AD33:AE33"/>
    <mergeCell ref="AF33:AG33"/>
    <mergeCell ref="AH33:AI33"/>
    <mergeCell ref="AJ33:AK33"/>
    <mergeCell ref="AL33:AM33"/>
    <mergeCell ref="AD36:AE36"/>
    <mergeCell ref="AF36:AG36"/>
    <mergeCell ref="AH36:AI36"/>
    <mergeCell ref="AJ36:AK36"/>
    <mergeCell ref="AJ39:AK39"/>
    <mergeCell ref="AL36:AM36"/>
    <mergeCell ref="AD37:AE37"/>
    <mergeCell ref="AF37:AG37"/>
    <mergeCell ref="AH37:AI37"/>
    <mergeCell ref="AJ37:AK37"/>
    <mergeCell ref="AL37:AM37"/>
    <mergeCell ref="AL39:AM39"/>
    <mergeCell ref="AH39:AI39"/>
    <mergeCell ref="X38:Y38"/>
    <mergeCell ref="N36:O36"/>
    <mergeCell ref="P36:Q36"/>
    <mergeCell ref="R36:S36"/>
    <mergeCell ref="N37:O37"/>
    <mergeCell ref="P37:Q37"/>
    <mergeCell ref="R37:S37"/>
    <mergeCell ref="N38:O38"/>
    <mergeCell ref="P38:Q38"/>
    <mergeCell ref="R38:S38"/>
    <mergeCell ref="J36:K36"/>
    <mergeCell ref="L35:M35"/>
    <mergeCell ref="L36:M36"/>
    <mergeCell ref="L37:M37"/>
    <mergeCell ref="T37:U37"/>
    <mergeCell ref="T34:U34"/>
    <mergeCell ref="T35:U35"/>
    <mergeCell ref="T36:U36"/>
    <mergeCell ref="V38:W38"/>
    <mergeCell ref="C1:E1"/>
    <mergeCell ref="T18:U18"/>
    <mergeCell ref="T19:U19"/>
    <mergeCell ref="AL13:AM13"/>
    <mergeCell ref="AL8:AM8"/>
    <mergeCell ref="AL9:AM9"/>
    <mergeCell ref="AL10:AM10"/>
    <mergeCell ref="AL12:AM12"/>
    <mergeCell ref="D12:D13"/>
    <mergeCell ref="F12:G12"/>
    <mergeCell ref="H12:I12"/>
    <mergeCell ref="J12:K12"/>
    <mergeCell ref="F13:G13"/>
    <mergeCell ref="H13:I13"/>
    <mergeCell ref="P19:Q19"/>
    <mergeCell ref="R19:S19"/>
    <mergeCell ref="AL18:AM18"/>
    <mergeCell ref="AH19:AI19"/>
    <mergeCell ref="L12:M12"/>
    <mergeCell ref="N12:O12"/>
    <mergeCell ref="L7:M7"/>
    <mergeCell ref="N7:O7"/>
    <mergeCell ref="D2:E2"/>
    <mergeCell ref="D3:E3"/>
    <mergeCell ref="D4:E4"/>
    <mergeCell ref="C6:D6"/>
    <mergeCell ref="AJ12:AK12"/>
    <mergeCell ref="AJ22:AK22"/>
    <mergeCell ref="AJ8:AK8"/>
    <mergeCell ref="AJ9:AK9"/>
    <mergeCell ref="AJ10:AK10"/>
    <mergeCell ref="AJ13:AK13"/>
    <mergeCell ref="C8:C9"/>
    <mergeCell ref="D8:D9"/>
    <mergeCell ref="V12:W12"/>
    <mergeCell ref="X12:Y12"/>
    <mergeCell ref="Z12:AA12"/>
    <mergeCell ref="AB12:AC12"/>
    <mergeCell ref="C18:C19"/>
    <mergeCell ref="D18:D19"/>
    <mergeCell ref="F18:G18"/>
    <mergeCell ref="H18:I18"/>
    <mergeCell ref="C12:C13"/>
    <mergeCell ref="AH9:AI9"/>
    <mergeCell ref="C10:C11"/>
    <mergeCell ref="L8:M8"/>
    <mergeCell ref="P7:Q7"/>
    <mergeCell ref="R7:S7"/>
    <mergeCell ref="AS11:AS13"/>
    <mergeCell ref="F26:G26"/>
    <mergeCell ref="H26:I26"/>
    <mergeCell ref="J26:K26"/>
    <mergeCell ref="L26:M26"/>
    <mergeCell ref="N26:O26"/>
    <mergeCell ref="F27:G27"/>
    <mergeCell ref="H27:I27"/>
    <mergeCell ref="J27:K27"/>
    <mergeCell ref="L27:M27"/>
    <mergeCell ref="P22:Q22"/>
    <mergeCell ref="P23:Q23"/>
    <mergeCell ref="R23:S23"/>
    <mergeCell ref="R25:S25"/>
    <mergeCell ref="T22:U22"/>
    <mergeCell ref="F24:G24"/>
    <mergeCell ref="R24:S24"/>
    <mergeCell ref="L24:M24"/>
    <mergeCell ref="N24:O24"/>
    <mergeCell ref="P24:Q24"/>
    <mergeCell ref="N23:O23"/>
    <mergeCell ref="T23:U23"/>
    <mergeCell ref="T24:U24"/>
    <mergeCell ref="T25:U25"/>
    <mergeCell ref="T7:U7"/>
    <mergeCell ref="V7:W7"/>
    <mergeCell ref="AL7:AM7"/>
    <mergeCell ref="AN7:AP7"/>
    <mergeCell ref="AJ7:AK7"/>
    <mergeCell ref="AJ6:AK6"/>
    <mergeCell ref="AL6:AM6"/>
    <mergeCell ref="AD7:AE7"/>
    <mergeCell ref="F6:AI6"/>
    <mergeCell ref="J7:K7"/>
    <mergeCell ref="AF7:AG7"/>
    <mergeCell ref="AH7:AI7"/>
    <mergeCell ref="X7:Y7"/>
    <mergeCell ref="Z7:AA7"/>
    <mergeCell ref="AB7:AC7"/>
    <mergeCell ref="R29:S29"/>
    <mergeCell ref="H24:I24"/>
    <mergeCell ref="J24:K24"/>
    <mergeCell ref="P28:Q28"/>
    <mergeCell ref="P34:Q34"/>
    <mergeCell ref="C24:C25"/>
    <mergeCell ref="R30:S30"/>
    <mergeCell ref="R31:S31"/>
    <mergeCell ref="F31:G31"/>
    <mergeCell ref="H31:I31"/>
    <mergeCell ref="L28:M28"/>
    <mergeCell ref="N28:O28"/>
    <mergeCell ref="J31:K31"/>
    <mergeCell ref="L31:M31"/>
    <mergeCell ref="N31:O31"/>
    <mergeCell ref="N34:O34"/>
    <mergeCell ref="C34:C35"/>
    <mergeCell ref="D34:D35"/>
    <mergeCell ref="F30:G30"/>
    <mergeCell ref="H30:I30"/>
    <mergeCell ref="J30:K30"/>
    <mergeCell ref="J35:K35"/>
    <mergeCell ref="L25:M25"/>
    <mergeCell ref="F34:G34"/>
    <mergeCell ref="F35:G35"/>
    <mergeCell ref="D24:D25"/>
    <mergeCell ref="V13:W13"/>
    <mergeCell ref="X13:Y13"/>
    <mergeCell ref="Z13:AA13"/>
    <mergeCell ref="AB13:AC13"/>
    <mergeCell ref="AD13:AE13"/>
    <mergeCell ref="AF13:AG13"/>
    <mergeCell ref="V18:W18"/>
    <mergeCell ref="X18:Y18"/>
    <mergeCell ref="V19:W19"/>
    <mergeCell ref="X19:Y19"/>
    <mergeCell ref="X16:Y16"/>
    <mergeCell ref="AB14:AC14"/>
    <mergeCell ref="AD14:AE14"/>
    <mergeCell ref="AF14:AG14"/>
    <mergeCell ref="F19:G19"/>
    <mergeCell ref="H19:I19"/>
    <mergeCell ref="J19:K19"/>
    <mergeCell ref="Z19:AG19"/>
    <mergeCell ref="N20:O20"/>
    <mergeCell ref="F25:G25"/>
    <mergeCell ref="H25:I25"/>
    <mergeCell ref="J25:K25"/>
    <mergeCell ref="AN20:AP21"/>
    <mergeCell ref="P21:Q21"/>
    <mergeCell ref="R21:S21"/>
    <mergeCell ref="Z21:AG21"/>
    <mergeCell ref="C22:C23"/>
    <mergeCell ref="D22:D23"/>
    <mergeCell ref="F22:G22"/>
    <mergeCell ref="H22:I22"/>
    <mergeCell ref="J22:K22"/>
    <mergeCell ref="C20:C21"/>
    <mergeCell ref="D20:D21"/>
    <mergeCell ref="F20:G20"/>
    <mergeCell ref="H20:I20"/>
    <mergeCell ref="J20:K20"/>
    <mergeCell ref="P20:Q20"/>
    <mergeCell ref="R20:S20"/>
    <mergeCell ref="L20:M20"/>
    <mergeCell ref="N21:O21"/>
    <mergeCell ref="L22:M22"/>
    <mergeCell ref="N22:O22"/>
    <mergeCell ref="F23:G23"/>
    <mergeCell ref="H23:I23"/>
    <mergeCell ref="F21:G21"/>
    <mergeCell ref="J23:K23"/>
    <mergeCell ref="N25:O25"/>
    <mergeCell ref="P25:Q25"/>
    <mergeCell ref="H21:I21"/>
    <mergeCell ref="J21:K21"/>
    <mergeCell ref="L21:M21"/>
    <mergeCell ref="X21:Y21"/>
    <mergeCell ref="V22:W22"/>
    <mergeCell ref="X22:Y22"/>
    <mergeCell ref="L23:M23"/>
    <mergeCell ref="AN34:AP35"/>
    <mergeCell ref="Z35:AA35"/>
    <mergeCell ref="AH35:AK35"/>
    <mergeCell ref="P35:Q35"/>
    <mergeCell ref="R35:S35"/>
    <mergeCell ref="H34:I34"/>
    <mergeCell ref="J34:K34"/>
    <mergeCell ref="L34:M34"/>
    <mergeCell ref="H35:I35"/>
    <mergeCell ref="AD35:AE35"/>
    <mergeCell ref="AF35:AG35"/>
    <mergeCell ref="AL35:AM35"/>
    <mergeCell ref="AB34:AC34"/>
    <mergeCell ref="AD34:AE34"/>
    <mergeCell ref="AF34:AG34"/>
    <mergeCell ref="AB35:AC35"/>
    <mergeCell ref="R34:S34"/>
    <mergeCell ref="N35:O35"/>
    <mergeCell ref="N27:O27"/>
    <mergeCell ref="F28:G28"/>
    <mergeCell ref="H28:I28"/>
    <mergeCell ref="J28:K28"/>
    <mergeCell ref="C26:C27"/>
    <mergeCell ref="D26:D27"/>
    <mergeCell ref="P26:Q26"/>
    <mergeCell ref="R26:S26"/>
    <mergeCell ref="T28:U28"/>
    <mergeCell ref="T27:U27"/>
    <mergeCell ref="R28:S28"/>
    <mergeCell ref="V28:W28"/>
    <mergeCell ref="AS36:AS39"/>
    <mergeCell ref="P27:Q27"/>
    <mergeCell ref="R27:S27"/>
    <mergeCell ref="Z27:AG27"/>
    <mergeCell ref="L30:M30"/>
    <mergeCell ref="N30:O30"/>
    <mergeCell ref="T30:U30"/>
    <mergeCell ref="T31:U31"/>
    <mergeCell ref="P29:Q29"/>
    <mergeCell ref="P30:Q30"/>
    <mergeCell ref="P31:Q31"/>
    <mergeCell ref="V34:W34"/>
    <mergeCell ref="X34:Y34"/>
    <mergeCell ref="V35:W35"/>
    <mergeCell ref="X35:Y35"/>
    <mergeCell ref="V36:W36"/>
    <mergeCell ref="X36:Y36"/>
    <mergeCell ref="V37:W37"/>
    <mergeCell ref="AN38:AP39"/>
    <mergeCell ref="AN36:AP37"/>
    <mergeCell ref="AH38:AI38"/>
    <mergeCell ref="AJ38:AK38"/>
    <mergeCell ref="AL38:AM38"/>
    <mergeCell ref="C32:C33"/>
    <mergeCell ref="D32:D33"/>
    <mergeCell ref="E32:S32"/>
    <mergeCell ref="AN32:AP33"/>
    <mergeCell ref="E33:S33"/>
    <mergeCell ref="AB29:AG29"/>
    <mergeCell ref="C30:C31"/>
    <mergeCell ref="D30:D31"/>
    <mergeCell ref="AB30:AG30"/>
    <mergeCell ref="AN30:AP31"/>
    <mergeCell ref="AB31:AG31"/>
    <mergeCell ref="F29:G29"/>
    <mergeCell ref="H29:I29"/>
    <mergeCell ref="J29:K29"/>
    <mergeCell ref="L29:M29"/>
    <mergeCell ref="N29:O29"/>
    <mergeCell ref="T29:U29"/>
    <mergeCell ref="T32:U32"/>
    <mergeCell ref="T33:U33"/>
    <mergeCell ref="V32:W32"/>
    <mergeCell ref="X32:Y32"/>
    <mergeCell ref="C28:C29"/>
    <mergeCell ref="D28:D29"/>
    <mergeCell ref="Z28:AA28"/>
    <mergeCell ref="AS45:AS46"/>
    <mergeCell ref="D10:D11"/>
    <mergeCell ref="F10:G10"/>
    <mergeCell ref="H10:I10"/>
    <mergeCell ref="J10:K10"/>
    <mergeCell ref="L10:M10"/>
    <mergeCell ref="N10:O10"/>
    <mergeCell ref="J38:K38"/>
    <mergeCell ref="P18:Q18"/>
    <mergeCell ref="L19:M19"/>
    <mergeCell ref="N19:O19"/>
    <mergeCell ref="R18:S18"/>
    <mergeCell ref="T20:U20"/>
    <mergeCell ref="T21:U21"/>
    <mergeCell ref="Z26:AG26"/>
    <mergeCell ref="AN26:AP27"/>
    <mergeCell ref="T26:U26"/>
    <mergeCell ref="Z34:AA34"/>
    <mergeCell ref="AH34:AK34"/>
    <mergeCell ref="AS41:AS43"/>
    <mergeCell ref="AL34:AM34"/>
    <mergeCell ref="AB28:AG28"/>
    <mergeCell ref="AN28:AP29"/>
    <mergeCell ref="Z29:AA29"/>
    <mergeCell ref="Z8:AA8"/>
    <mergeCell ref="AB8:AC8"/>
    <mergeCell ref="AD8:AE8"/>
    <mergeCell ref="AF8:AG8"/>
    <mergeCell ref="AN8:AP9"/>
    <mergeCell ref="AJ28:AK28"/>
    <mergeCell ref="AL28:AM28"/>
    <mergeCell ref="AH29:AI29"/>
    <mergeCell ref="J18:K18"/>
    <mergeCell ref="V20:W20"/>
    <mergeCell ref="X20:Y20"/>
    <mergeCell ref="V21:W21"/>
    <mergeCell ref="AN18:AP19"/>
    <mergeCell ref="AH28:AI28"/>
    <mergeCell ref="X28:Y28"/>
    <mergeCell ref="V29:W29"/>
    <mergeCell ref="X29:Y29"/>
    <mergeCell ref="AN22:AP23"/>
    <mergeCell ref="L18:M18"/>
    <mergeCell ref="N18:O18"/>
    <mergeCell ref="AN24:AP25"/>
    <mergeCell ref="AN12:AP13"/>
    <mergeCell ref="AH12:AI12"/>
    <mergeCell ref="AJ19:AK19"/>
    <mergeCell ref="C38:C39"/>
    <mergeCell ref="F38:G38"/>
    <mergeCell ref="H38:I38"/>
    <mergeCell ref="Z38:AA38"/>
    <mergeCell ref="D38:D39"/>
    <mergeCell ref="C36:C37"/>
    <mergeCell ref="D36:D37"/>
    <mergeCell ref="Z36:AA36"/>
    <mergeCell ref="AB36:AC36"/>
    <mergeCell ref="Z37:AA37"/>
    <mergeCell ref="AB37:AC37"/>
    <mergeCell ref="T39:U39"/>
    <mergeCell ref="T38:U38"/>
    <mergeCell ref="F36:G36"/>
    <mergeCell ref="F37:G37"/>
    <mergeCell ref="F39:G39"/>
    <mergeCell ref="H36:I36"/>
    <mergeCell ref="X37:Y37"/>
    <mergeCell ref="L38:M38"/>
    <mergeCell ref="H39:I39"/>
    <mergeCell ref="J39:K39"/>
    <mergeCell ref="L39:M39"/>
    <mergeCell ref="H37:I37"/>
    <mergeCell ref="J37:K37"/>
    <mergeCell ref="T8:U8"/>
    <mergeCell ref="V8:W8"/>
    <mergeCell ref="X8:Y8"/>
    <mergeCell ref="F8:G8"/>
    <mergeCell ref="H8:I8"/>
    <mergeCell ref="J8:K8"/>
    <mergeCell ref="P8:Q8"/>
    <mergeCell ref="P9:Q9"/>
    <mergeCell ref="R8:S8"/>
    <mergeCell ref="N8:O8"/>
    <mergeCell ref="H9:I9"/>
    <mergeCell ref="F9:G9"/>
    <mergeCell ref="J9:K9"/>
    <mergeCell ref="L9:M9"/>
    <mergeCell ref="N9:O9"/>
    <mergeCell ref="AD9:AE9"/>
    <mergeCell ref="AF9:AG9"/>
    <mergeCell ref="P10:Q10"/>
    <mergeCell ref="T9:U9"/>
    <mergeCell ref="V9:W9"/>
    <mergeCell ref="X9:Y9"/>
    <mergeCell ref="Z9:AA9"/>
    <mergeCell ref="AB9:AC9"/>
    <mergeCell ref="X11:Y11"/>
    <mergeCell ref="Z11:AA11"/>
    <mergeCell ref="AB11:AC11"/>
    <mergeCell ref="P11:Q11"/>
    <mergeCell ref="R9:S9"/>
    <mergeCell ref="R10:S10"/>
    <mergeCell ref="R11:S11"/>
    <mergeCell ref="AF10:AG10"/>
    <mergeCell ref="AN10:AP11"/>
    <mergeCell ref="T11:U11"/>
    <mergeCell ref="V11:W11"/>
    <mergeCell ref="T10:U10"/>
    <mergeCell ref="V10:W10"/>
    <mergeCell ref="X10:Y10"/>
    <mergeCell ref="Z10:AA10"/>
    <mergeCell ref="AB10:AC10"/>
    <mergeCell ref="AD10:AE10"/>
    <mergeCell ref="AL11:AM11"/>
    <mergeCell ref="AJ11:AK11"/>
    <mergeCell ref="AH11:AI11"/>
    <mergeCell ref="AH10:AI10"/>
    <mergeCell ref="F11:G11"/>
    <mergeCell ref="H11:I11"/>
    <mergeCell ref="J11:K11"/>
    <mergeCell ref="L11:M11"/>
    <mergeCell ref="N11:O11"/>
    <mergeCell ref="Z24:AG24"/>
    <mergeCell ref="R22:S22"/>
    <mergeCell ref="Z22:AG22"/>
    <mergeCell ref="Z23:AG23"/>
    <mergeCell ref="AD11:AE11"/>
    <mergeCell ref="AF11:AG11"/>
    <mergeCell ref="Z20:AG20"/>
    <mergeCell ref="Z18:AG18"/>
    <mergeCell ref="AD12:AE12"/>
    <mergeCell ref="AF12:AG12"/>
    <mergeCell ref="J13:K13"/>
    <mergeCell ref="L13:M13"/>
    <mergeCell ref="N13:O13"/>
    <mergeCell ref="P13:S13"/>
    <mergeCell ref="T13:U13"/>
    <mergeCell ref="P12:S12"/>
    <mergeCell ref="T12:U12"/>
    <mergeCell ref="T16:U16"/>
    <mergeCell ref="V16:W16"/>
    <mergeCell ref="AS58:AS61"/>
    <mergeCell ref="B47:AP47"/>
    <mergeCell ref="B46:AP46"/>
    <mergeCell ref="B45:AP45"/>
    <mergeCell ref="B44:AP44"/>
    <mergeCell ref="AS20:AS23"/>
    <mergeCell ref="AS52:AS53"/>
    <mergeCell ref="AS55:AS56"/>
    <mergeCell ref="N39:O39"/>
    <mergeCell ref="P39:Q39"/>
    <mergeCell ref="R39:S39"/>
    <mergeCell ref="V39:W39"/>
    <mergeCell ref="X39:Y39"/>
    <mergeCell ref="AB38:AC38"/>
    <mergeCell ref="Z39:AA39"/>
    <mergeCell ref="AB39:AC39"/>
    <mergeCell ref="B40:AP40"/>
    <mergeCell ref="B43:AP43"/>
    <mergeCell ref="B42:AP42"/>
    <mergeCell ref="B7:B39"/>
    <mergeCell ref="F7:G7"/>
    <mergeCell ref="H7:I7"/>
    <mergeCell ref="C16:C17"/>
    <mergeCell ref="D16:D17"/>
    <mergeCell ref="F16:G16"/>
    <mergeCell ref="J16:K16"/>
    <mergeCell ref="L16:M16"/>
    <mergeCell ref="N16:O16"/>
    <mergeCell ref="P16:Q16"/>
    <mergeCell ref="R16:S16"/>
    <mergeCell ref="AN16:AP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AJ17:AK17"/>
    <mergeCell ref="H16:I16"/>
    <mergeCell ref="AH14:AI14"/>
    <mergeCell ref="AJ14:AK14"/>
    <mergeCell ref="AL14:AM14"/>
    <mergeCell ref="Z16:AA16"/>
    <mergeCell ref="AB16:AC16"/>
    <mergeCell ref="AD16:AE16"/>
    <mergeCell ref="AF16:AG16"/>
    <mergeCell ref="AH16:AI16"/>
    <mergeCell ref="AJ16:AK16"/>
    <mergeCell ref="AL16:AM16"/>
    <mergeCell ref="J14:K14"/>
    <mergeCell ref="L14:M14"/>
    <mergeCell ref="N14:O14"/>
    <mergeCell ref="P14:Q14"/>
    <mergeCell ref="R14:S14"/>
    <mergeCell ref="T14:U14"/>
    <mergeCell ref="V14:W14"/>
    <mergeCell ref="X14:Y14"/>
    <mergeCell ref="Z14:AA14"/>
    <mergeCell ref="B41:AP41"/>
    <mergeCell ref="AN14:AP15"/>
    <mergeCell ref="F15:G15"/>
    <mergeCell ref="H15:I15"/>
    <mergeCell ref="J15:K15"/>
    <mergeCell ref="L15:M15"/>
    <mergeCell ref="N15:O15"/>
    <mergeCell ref="P15:Q15"/>
    <mergeCell ref="R15:S15"/>
    <mergeCell ref="T15:U15"/>
    <mergeCell ref="V15:W15"/>
    <mergeCell ref="X15:Y15"/>
    <mergeCell ref="Z15:AA15"/>
    <mergeCell ref="AB15:AC15"/>
    <mergeCell ref="AD15:AE15"/>
    <mergeCell ref="AF15:AG15"/>
    <mergeCell ref="AH15:AI15"/>
    <mergeCell ref="AJ15:AK15"/>
    <mergeCell ref="AL15:AM15"/>
    <mergeCell ref="AL17:AM17"/>
    <mergeCell ref="C14:C15"/>
    <mergeCell ref="D14:D15"/>
    <mergeCell ref="F14:G14"/>
    <mergeCell ref="H14:I14"/>
  </mergeCells>
  <phoneticPr fontId="1"/>
  <dataValidations count="1">
    <dataValidation type="list" allowBlank="1" showInputMessage="1" showErrorMessage="1" sqref="D4">
      <formula1>"男,女,　"</formula1>
    </dataValidation>
  </dataValidations>
  <printOptions horizontalCentered="1" verticalCentered="1"/>
  <pageMargins left="0.19685039370078741" right="0.19685039370078741" top="0.19685039370078741" bottom="0.19685039370078741" header="0" footer="0"/>
  <pageSetup paperSize="8" scale="57" orientation="landscape" r:id="rId1"/>
  <rowBreaks count="1" manualBreakCount="1">
    <brk id="4" max="4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ホームページ用　接種スケジュール　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武村　雅子</dc:creator>
  <cp:lastModifiedBy>admin</cp:lastModifiedBy>
  <cp:lastPrinted>2024-03-27T03:47:08Z</cp:lastPrinted>
  <dcterms:created xsi:type="dcterms:W3CDTF">1997-01-08T22:48:59Z</dcterms:created>
  <dcterms:modified xsi:type="dcterms:W3CDTF">2024-03-27T03:47:08Z</dcterms:modified>
</cp:coreProperties>
</file>