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harts/chart1.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updateLinks="never" codeName="ThisWorkbook" defaultThemeVersion="124226"/>
  <mc:AlternateContent xmlns:mc="http://schemas.openxmlformats.org/markup-compatibility/2006">
    <mc:Choice Requires="x15">
      <x15ac:absPath xmlns:x15ac="http://schemas.microsoft.com/office/spreadsheetml/2010/11/ac" url="C:\Users\113247\Box\【02_課所共有】10_06_河川砂防課\R07年度\07計画調査・流域治水担当\100 全県的計画調査関係\200 特定都市河川浸水被害対策法\▶▶▶30条許可事務◀◀◀\8_調整池容量計算システム\"/>
    </mc:Choice>
  </mc:AlternateContent>
  <xr:revisionPtr revIDLastSave="0" documentId="13_ncr:1_{A7DEEF43-561E-4548-8148-47E103B51EEC}" xr6:coauthVersionLast="47" xr6:coauthVersionMax="47" xr10:uidLastSave="{00000000-0000-0000-0000-000000000000}"/>
  <bookViews>
    <workbookView xWindow="-110" yWindow="-110" windowWidth="19420" windowHeight="11500" tabRatio="840" firstSheet="1" activeTab="2" xr2:uid="{00000000-000D-0000-FFFF-FFFF00000000}"/>
  </bookViews>
  <sheets>
    <sheet name="表紙" sheetId="25" r:id="rId1"/>
    <sheet name="判別法" sheetId="84" r:id="rId2"/>
    <sheet name="事前相談入力シート" sheetId="41" r:id="rId3"/>
    <sheet name="事前相談チェックシート" sheetId="39" r:id="rId4"/>
    <sheet name="事前相談書" sheetId="42" r:id="rId5"/>
    <sheet name="コントロールシート（貯留＋浸透）" sheetId="66" r:id="rId6"/>
    <sheet name="ピーク流量算定表" sheetId="57" r:id="rId7"/>
    <sheet name="施設諸元（ポンプ）" sheetId="59" r:id="rId8"/>
    <sheet name="比浸透量" sheetId="71" r:id="rId9"/>
    <sheet name="施設諸元（浸透）" sheetId="60" r:id="rId10"/>
    <sheet name="施設諸元（浸透_道路管理者用）" sheetId="61" r:id="rId11"/>
    <sheet name="調節計算結果" sheetId="82" r:id="rId12"/>
    <sheet name="許可申請書" sheetId="55" r:id="rId13"/>
    <sheet name="計画説明書" sheetId="73" r:id="rId14"/>
    <sheet name="mkrain" sheetId="50" state="hidden" r:id="rId15"/>
    <sheet name="runoff" sheetId="51" state="hidden" r:id="rId16"/>
    <sheet name="逐次計算（概算）" sheetId="48" state="hidden" r:id="rId17"/>
    <sheet name="浸透計算" sheetId="63" state="hidden" r:id="rId18"/>
    <sheet name="逐次計算（浸透考慮）" sheetId="67" state="hidden" r:id="rId19"/>
    <sheet name="調節計算（ポンプ）" sheetId="65" state="hidden" r:id="rId20"/>
  </sheets>
  <functionGroups builtInGroupCount="19"/>
  <definedNames>
    <definedName name="_xlnm._FilterDatabase" localSheetId="10" hidden="1">'施設諸元（浸透_道路管理者用）'!$D$31:$I$40</definedName>
    <definedName name="_xlnm.Print_Area" localSheetId="5">'コントロールシート（貯留＋浸透）'!$A$1:$M$28</definedName>
    <definedName name="_xlnm.Print_Area" localSheetId="12">許可申請書!$A$1:$K$45</definedName>
    <definedName name="_xlnm.Print_Area" localSheetId="13">計画説明書!$A$1:$K$27</definedName>
    <definedName name="_xlnm.Print_Area" localSheetId="7">'施設諸元（ポンプ）'!$A$1:$G$56</definedName>
    <definedName name="_xlnm.Print_Area" localSheetId="9">'施設諸元（浸透）'!$A$1:$R$60</definedName>
    <definedName name="_xlnm.Print_Area" localSheetId="3">事前相談チェックシート!$A$1:$Y$34</definedName>
    <definedName name="_xlnm.Print_Area" localSheetId="4">事前相談書!$A$1:$O$26</definedName>
    <definedName name="_xlnm.Print_Area" localSheetId="2">事前相談入力シート!$A$1:$Z$59</definedName>
    <definedName name="_xlnm.Print_Area" localSheetId="11">調節計算結果!$A$1:$J$39</definedName>
    <definedName name="_xlnm.Print_Area" localSheetId="8">比浸透量!$A$1:$M$35</definedName>
    <definedName name="_xlnm.Print_Area" localSheetId="0">表紙!$A$1:$AE$49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5" i="71" l="1"/>
  <c r="K35" i="71"/>
  <c r="J35" i="71"/>
  <c r="I35" i="71"/>
  <c r="H35" i="71"/>
  <c r="G35" i="71"/>
  <c r="F35" i="71"/>
  <c r="E35" i="71"/>
  <c r="D35" i="71"/>
  <c r="G4" i="82"/>
  <c r="C4" i="82"/>
  <c r="S54" i="61"/>
  <c r="Q54" i="61"/>
  <c r="P54" i="61"/>
  <c r="S53" i="61"/>
  <c r="Q53" i="61"/>
  <c r="P53" i="61"/>
  <c r="S52" i="61"/>
  <c r="Q52" i="61"/>
  <c r="P52" i="61"/>
  <c r="S51" i="61"/>
  <c r="Q51" i="61"/>
  <c r="P51" i="61"/>
  <c r="S50" i="61"/>
  <c r="Q50" i="61"/>
  <c r="P50" i="61"/>
  <c r="S49" i="61"/>
  <c r="Q49" i="61"/>
  <c r="P49" i="61"/>
  <c r="S48" i="61"/>
  <c r="Q48" i="61"/>
  <c r="P48" i="61"/>
  <c r="S47" i="61"/>
  <c r="Q47" i="61"/>
  <c r="P47" i="61"/>
  <c r="S46" i="61"/>
  <c r="Q46" i="61"/>
  <c r="P46" i="61"/>
  <c r="S45" i="61"/>
  <c r="Q45" i="61"/>
  <c r="P45" i="61"/>
  <c r="S40" i="61"/>
  <c r="Q40" i="61"/>
  <c r="P40" i="61"/>
  <c r="S39" i="61"/>
  <c r="Q39" i="61"/>
  <c r="P39" i="61"/>
  <c r="S38" i="61"/>
  <c r="Q38" i="61"/>
  <c r="P38" i="61"/>
  <c r="S37" i="61"/>
  <c r="Q37" i="61"/>
  <c r="P37" i="61"/>
  <c r="S36" i="61"/>
  <c r="Q36" i="61"/>
  <c r="P36" i="61"/>
  <c r="S35" i="61"/>
  <c r="Q35" i="61"/>
  <c r="P35" i="61"/>
  <c r="S34" i="61"/>
  <c r="Q34" i="61"/>
  <c r="P34" i="61"/>
  <c r="S33" i="61"/>
  <c r="Q33" i="61"/>
  <c r="P33" i="61"/>
  <c r="S32" i="61"/>
  <c r="Q32" i="61"/>
  <c r="P32" i="61"/>
  <c r="S31" i="61"/>
  <c r="Q31" i="61"/>
  <c r="P31" i="61"/>
  <c r="K60" i="60"/>
  <c r="I60" i="60"/>
  <c r="J60" i="60" s="1"/>
  <c r="K59" i="60"/>
  <c r="I59" i="60"/>
  <c r="J59" i="60" s="1"/>
  <c r="K58" i="60"/>
  <c r="I58" i="60"/>
  <c r="J58" i="60" s="1"/>
  <c r="K57" i="60"/>
  <c r="I57" i="60"/>
  <c r="J57" i="60" s="1"/>
  <c r="K56" i="60"/>
  <c r="I56" i="60"/>
  <c r="J56" i="60" s="1"/>
  <c r="K55" i="60"/>
  <c r="I55" i="60"/>
  <c r="J55" i="60" s="1"/>
  <c r="K54" i="60"/>
  <c r="I54" i="60"/>
  <c r="J54" i="60" s="1"/>
  <c r="K53" i="60"/>
  <c r="I53" i="60"/>
  <c r="J53" i="60" s="1"/>
  <c r="K52" i="60"/>
  <c r="I52" i="60"/>
  <c r="J52" i="60" s="1"/>
  <c r="K51" i="60"/>
  <c r="I51" i="60"/>
  <c r="J51" i="60" s="1"/>
  <c r="K46" i="60"/>
  <c r="I46" i="60"/>
  <c r="J46" i="60" s="1"/>
  <c r="K45" i="60"/>
  <c r="I45" i="60"/>
  <c r="J45" i="60" s="1"/>
  <c r="K44" i="60"/>
  <c r="I44" i="60"/>
  <c r="J44" i="60" s="1"/>
  <c r="K43" i="60"/>
  <c r="I43" i="60"/>
  <c r="J43" i="60" s="1"/>
  <c r="K42" i="60"/>
  <c r="I42" i="60"/>
  <c r="J42" i="60" s="1"/>
  <c r="K41" i="60"/>
  <c r="I41" i="60"/>
  <c r="J41" i="60" s="1"/>
  <c r="K40" i="60"/>
  <c r="I40" i="60"/>
  <c r="J40" i="60" s="1"/>
  <c r="K39" i="60"/>
  <c r="I39" i="60"/>
  <c r="J39" i="60" s="1"/>
  <c r="K38" i="60"/>
  <c r="I38" i="60"/>
  <c r="J38" i="60" s="1"/>
  <c r="K37" i="60"/>
  <c r="I37" i="60"/>
  <c r="J37" i="60" s="1"/>
  <c r="K32" i="60"/>
  <c r="I32" i="60"/>
  <c r="J32" i="60" s="1"/>
  <c r="K31" i="60"/>
  <c r="I31" i="60"/>
  <c r="J31" i="60" s="1"/>
  <c r="K30" i="60"/>
  <c r="I30" i="60"/>
  <c r="J30" i="60" s="1"/>
  <c r="K29" i="60"/>
  <c r="I29" i="60"/>
  <c r="J29" i="60" s="1"/>
  <c r="K28" i="60"/>
  <c r="I28" i="60"/>
  <c r="J28" i="60" s="1"/>
  <c r="K27" i="60"/>
  <c r="I27" i="60"/>
  <c r="J27" i="60" s="1"/>
  <c r="K26" i="60"/>
  <c r="I26" i="60"/>
  <c r="J26" i="60" s="1"/>
  <c r="K25" i="60"/>
  <c r="I25" i="60"/>
  <c r="J25" i="60" s="1"/>
  <c r="K24" i="60"/>
  <c r="I24" i="60"/>
  <c r="J24" i="60" s="1"/>
  <c r="K23" i="60"/>
  <c r="I23" i="60"/>
  <c r="J23" i="60" s="1"/>
  <c r="K18" i="60"/>
  <c r="I18" i="60"/>
  <c r="J18" i="60" s="1"/>
  <c r="K17" i="60"/>
  <c r="I17" i="60"/>
  <c r="J17" i="60" s="1"/>
  <c r="K16" i="60"/>
  <c r="I16" i="60"/>
  <c r="J16" i="60" s="1"/>
  <c r="K15" i="60"/>
  <c r="I15" i="60"/>
  <c r="J15" i="60" s="1"/>
  <c r="K14" i="60"/>
  <c r="I14" i="60"/>
  <c r="J14" i="60" s="1"/>
  <c r="K13" i="60"/>
  <c r="I13" i="60"/>
  <c r="J13" i="60" s="1"/>
  <c r="K12" i="60"/>
  <c r="I12" i="60"/>
  <c r="J12" i="60" s="1"/>
  <c r="K11" i="60"/>
  <c r="I11" i="60"/>
  <c r="J11" i="60" s="1"/>
  <c r="K10" i="60"/>
  <c r="I10" i="60"/>
  <c r="J10" i="60" s="1"/>
  <c r="K9" i="60"/>
  <c r="I9" i="60"/>
  <c r="J9" i="60" s="1"/>
  <c r="AB28" i="39"/>
  <c r="AA28" i="39"/>
  <c r="Z28" i="39"/>
  <c r="B7" i="73"/>
  <c r="U1" i="60"/>
  <c r="L6" i="57"/>
  <c r="S62" i="61" l="1"/>
  <c r="S61" i="61"/>
  <c r="Q62" i="61"/>
  <c r="P62" i="61"/>
  <c r="R62" i="61" s="1"/>
  <c r="P61" i="61"/>
  <c r="Q61" i="61"/>
  <c r="Q59" i="61" s="1"/>
  <c r="I4" i="82"/>
  <c r="R14" i="39"/>
  <c r="Q27" i="39"/>
  <c r="Q26" i="39"/>
  <c r="V21" i="39"/>
  <c r="R15" i="39"/>
  <c r="V11" i="39"/>
  <c r="AB8" i="39"/>
  <c r="L31" i="71"/>
  <c r="K31" i="71"/>
  <c r="J31" i="71"/>
  <c r="I31" i="71"/>
  <c r="H31" i="71"/>
  <c r="G31" i="71"/>
  <c r="F31" i="71"/>
  <c r="E31" i="71"/>
  <c r="L30" i="71"/>
  <c r="K30" i="71"/>
  <c r="J30" i="71"/>
  <c r="I30" i="71"/>
  <c r="H30" i="71"/>
  <c r="G30" i="71"/>
  <c r="E30" i="71"/>
  <c r="D30" i="71"/>
  <c r="L29" i="71"/>
  <c r="K29" i="71"/>
  <c r="J29" i="71"/>
  <c r="I29" i="71"/>
  <c r="H29" i="71"/>
  <c r="G29" i="71"/>
  <c r="F29" i="71"/>
  <c r="D29" i="71"/>
  <c r="E29" i="71"/>
  <c r="S59" i="61" l="1"/>
  <c r="P59" i="61"/>
  <c r="R59" i="61" s="1"/>
  <c r="R61" i="61"/>
  <c r="E2" i="67"/>
  <c r="L15" i="66" l="1"/>
  <c r="L16" i="66"/>
  <c r="H8" i="65" l="1"/>
  <c r="H9" i="65" s="1"/>
  <c r="H10" i="65" s="1"/>
  <c r="H11" i="65" s="1"/>
  <c r="H12" i="65" s="1"/>
  <c r="H13" i="65" s="1"/>
  <c r="H14" i="65" s="1"/>
  <c r="H15" i="65" s="1"/>
  <c r="H16" i="65" s="1"/>
  <c r="H17" i="65" s="1"/>
  <c r="H18" i="65" s="1"/>
  <c r="H19" i="65" s="1"/>
  <c r="H20" i="65" s="1"/>
  <c r="H21" i="65" s="1"/>
  <c r="H22" i="65" s="1"/>
  <c r="H23" i="65" s="1"/>
  <c r="H24" i="65" s="1"/>
  <c r="H25" i="65" s="1"/>
  <c r="H26" i="65" s="1"/>
  <c r="H27" i="65" s="1"/>
  <c r="H28" i="65" s="1"/>
  <c r="H29" i="65" s="1"/>
  <c r="H30" i="65" s="1"/>
  <c r="H31" i="65" s="1"/>
  <c r="H32" i="65" s="1"/>
  <c r="H33" i="65" s="1"/>
  <c r="H34" i="65" s="1"/>
  <c r="H35" i="65" s="1"/>
  <c r="H36" i="65" s="1"/>
  <c r="H37" i="65" s="1"/>
  <c r="H38" i="65" s="1"/>
  <c r="H39" i="65" s="1"/>
  <c r="H40" i="65" s="1"/>
  <c r="H41" i="65" s="1"/>
  <c r="H42" i="65" s="1"/>
  <c r="H43" i="65" s="1"/>
  <c r="H44" i="65" s="1"/>
  <c r="H45" i="65" s="1"/>
  <c r="H46" i="65" s="1"/>
  <c r="H47" i="65" s="1"/>
  <c r="H48" i="65" s="1"/>
  <c r="H49" i="65" s="1"/>
  <c r="H50" i="65" s="1"/>
  <c r="H51" i="65" s="1"/>
  <c r="H52" i="65" s="1"/>
  <c r="H53" i="65" s="1"/>
  <c r="H54" i="65" s="1"/>
  <c r="H55" i="65" s="1"/>
  <c r="H56" i="65" s="1"/>
  <c r="H57" i="65" s="1"/>
  <c r="H58" i="65" s="1"/>
  <c r="H59" i="65" s="1"/>
  <c r="H60" i="65" s="1"/>
  <c r="H61" i="65" s="1"/>
  <c r="H62" i="65" s="1"/>
  <c r="H63" i="65" s="1"/>
  <c r="H64" i="65" s="1"/>
  <c r="H65" i="65" s="1"/>
  <c r="H66" i="65" s="1"/>
  <c r="H67" i="65" s="1"/>
  <c r="H68" i="65" s="1"/>
  <c r="H69" i="65" s="1"/>
  <c r="H70" i="65" s="1"/>
  <c r="H71" i="65" s="1"/>
  <c r="H72" i="65" s="1"/>
  <c r="H73" i="65" s="1"/>
  <c r="H74" i="65" s="1"/>
  <c r="H75" i="65" s="1"/>
  <c r="H76" i="65" s="1"/>
  <c r="H77" i="65" s="1"/>
  <c r="H78" i="65" s="1"/>
  <c r="H79" i="65" s="1"/>
  <c r="H80" i="65" s="1"/>
  <c r="H81" i="65" s="1"/>
  <c r="H82" i="65" s="1"/>
  <c r="H83" i="65" s="1"/>
  <c r="H84" i="65" s="1"/>
  <c r="H85" i="65" s="1"/>
  <c r="H86" i="65" s="1"/>
  <c r="H87" i="65" s="1"/>
  <c r="H88" i="65" s="1"/>
  <c r="H89" i="65" s="1"/>
  <c r="H90" i="65" s="1"/>
  <c r="H91" i="65" s="1"/>
  <c r="H92" i="65" s="1"/>
  <c r="H93" i="65" s="1"/>
  <c r="H94" i="65" s="1"/>
  <c r="H95" i="65" s="1"/>
  <c r="H96" i="65" s="1"/>
  <c r="H97" i="65" s="1"/>
  <c r="H98" i="65" s="1"/>
  <c r="H99" i="65" s="1"/>
  <c r="H100" i="65" s="1"/>
  <c r="H101" i="65" s="1"/>
  <c r="H102" i="65" s="1"/>
  <c r="H103" i="65" s="1"/>
  <c r="H104" i="65" s="1"/>
  <c r="H105" i="65" s="1"/>
  <c r="H106" i="65" s="1"/>
  <c r="H107" i="65" s="1"/>
  <c r="H108" i="65" s="1"/>
  <c r="H109" i="65" s="1"/>
  <c r="H110" i="65" s="1"/>
  <c r="H111" i="65" s="1"/>
  <c r="H112" i="65" s="1"/>
  <c r="H113" i="65" s="1"/>
  <c r="H114" i="65" s="1"/>
  <c r="H115" i="65" s="1"/>
  <c r="H116" i="65" s="1"/>
  <c r="H117" i="65" s="1"/>
  <c r="H118" i="65" s="1"/>
  <c r="H119" i="65" s="1"/>
  <c r="H120" i="65" s="1"/>
  <c r="H121" i="65" s="1"/>
  <c r="H122" i="65" s="1"/>
  <c r="H123" i="65" s="1"/>
  <c r="H124" i="65" s="1"/>
  <c r="H125" i="65" s="1"/>
  <c r="H126" i="65" s="1"/>
  <c r="H127" i="65" s="1"/>
  <c r="H128" i="65" s="1"/>
  <c r="H129" i="65" s="1"/>
  <c r="H130" i="65" s="1"/>
  <c r="H131" i="65" s="1"/>
  <c r="H132" i="65" s="1"/>
  <c r="H133" i="65" s="1"/>
  <c r="H134" i="65" s="1"/>
  <c r="H135" i="65" s="1"/>
  <c r="H136" i="65" s="1"/>
  <c r="H137" i="65" s="1"/>
  <c r="H138" i="65" s="1"/>
  <c r="H139" i="65" s="1"/>
  <c r="H140" i="65" s="1"/>
  <c r="H141" i="65" s="1"/>
  <c r="H142" i="65" s="1"/>
  <c r="H143" i="65" s="1"/>
  <c r="H144" i="65" s="1"/>
  <c r="H145" i="65" s="1"/>
  <c r="H146" i="65" s="1"/>
  <c r="H147" i="65" s="1"/>
  <c r="H148" i="65" s="1"/>
  <c r="H149" i="65" s="1"/>
  <c r="H150" i="65" s="1"/>
  <c r="H151" i="65" s="1"/>
  <c r="H4" i="67"/>
  <c r="H5" i="67" s="1"/>
  <c r="H6" i="67" s="1"/>
  <c r="H7" i="67" s="1"/>
  <c r="H8" i="67" s="1"/>
  <c r="H9" i="67" s="1"/>
  <c r="H10" i="67" s="1"/>
  <c r="H11" i="67" s="1"/>
  <c r="H12" i="67" s="1"/>
  <c r="H13" i="67" s="1"/>
  <c r="H14" i="67" s="1"/>
  <c r="H15" i="67" s="1"/>
  <c r="H16" i="67" s="1"/>
  <c r="H17" i="67" s="1"/>
  <c r="H18" i="67" s="1"/>
  <c r="H19" i="67" s="1"/>
  <c r="H20" i="67" s="1"/>
  <c r="H21" i="67" s="1"/>
  <c r="H22" i="67" s="1"/>
  <c r="H23" i="67" s="1"/>
  <c r="H24" i="67" s="1"/>
  <c r="H25" i="67" s="1"/>
  <c r="H26" i="67" s="1"/>
  <c r="H27" i="67" s="1"/>
  <c r="H28" i="67" s="1"/>
  <c r="H29" i="67" s="1"/>
  <c r="H30" i="67" s="1"/>
  <c r="H31" i="67" s="1"/>
  <c r="H32" i="67" s="1"/>
  <c r="H33" i="67" s="1"/>
  <c r="H34" i="67" s="1"/>
  <c r="H35" i="67" s="1"/>
  <c r="H36" i="67" s="1"/>
  <c r="H37" i="67" s="1"/>
  <c r="H38" i="67" s="1"/>
  <c r="H39" i="67" s="1"/>
  <c r="H40" i="67" s="1"/>
  <c r="H41" i="67" s="1"/>
  <c r="H42" i="67" s="1"/>
  <c r="H43" i="67" s="1"/>
  <c r="H44" i="67" s="1"/>
  <c r="H45" i="67" s="1"/>
  <c r="H46" i="67" s="1"/>
  <c r="H47" i="67" s="1"/>
  <c r="H48" i="67" s="1"/>
  <c r="H49" i="67" s="1"/>
  <c r="H50" i="67" s="1"/>
  <c r="H51" i="67" s="1"/>
  <c r="H52" i="67" s="1"/>
  <c r="H53" i="67" s="1"/>
  <c r="H54" i="67" s="1"/>
  <c r="H55" i="67" s="1"/>
  <c r="H56" i="67" s="1"/>
  <c r="H57" i="67" s="1"/>
  <c r="H58" i="67" s="1"/>
  <c r="H59" i="67" s="1"/>
  <c r="H60" i="67" s="1"/>
  <c r="H61" i="67" s="1"/>
  <c r="H62" i="67" s="1"/>
  <c r="H63" i="67" s="1"/>
  <c r="H64" i="67" s="1"/>
  <c r="H65" i="67" s="1"/>
  <c r="H66" i="67" s="1"/>
  <c r="H67" i="67" s="1"/>
  <c r="H68" i="67" s="1"/>
  <c r="H69" i="67" s="1"/>
  <c r="H70" i="67" s="1"/>
  <c r="H71" i="67" s="1"/>
  <c r="H72" i="67" s="1"/>
  <c r="H73" i="67" s="1"/>
  <c r="H74" i="67" s="1"/>
  <c r="H75" i="67" s="1"/>
  <c r="H76" i="67" s="1"/>
  <c r="H77" i="67" s="1"/>
  <c r="H78" i="67" s="1"/>
  <c r="H79" i="67" s="1"/>
  <c r="H80" i="67" s="1"/>
  <c r="H81" i="67" s="1"/>
  <c r="H82" i="67" s="1"/>
  <c r="H83" i="67" s="1"/>
  <c r="H84" i="67" s="1"/>
  <c r="H85" i="67" s="1"/>
  <c r="H86" i="67" s="1"/>
  <c r="H87" i="67" s="1"/>
  <c r="H88" i="67" s="1"/>
  <c r="H89" i="67" s="1"/>
  <c r="H90" i="67" s="1"/>
  <c r="H91" i="67" s="1"/>
  <c r="H92" i="67" s="1"/>
  <c r="H93" i="67" s="1"/>
  <c r="H94" i="67" s="1"/>
  <c r="H95" i="67" s="1"/>
  <c r="H96" i="67" s="1"/>
  <c r="H97" i="67" s="1"/>
  <c r="H98" i="67" s="1"/>
  <c r="H99" i="67" s="1"/>
  <c r="H100" i="67" s="1"/>
  <c r="H101" i="67" s="1"/>
  <c r="H102" i="67" s="1"/>
  <c r="H103" i="67" s="1"/>
  <c r="H104" i="67" s="1"/>
  <c r="H105" i="67" s="1"/>
  <c r="H106" i="67" s="1"/>
  <c r="H107" i="67" s="1"/>
  <c r="H108" i="67" s="1"/>
  <c r="H109" i="67" s="1"/>
  <c r="H110" i="67" s="1"/>
  <c r="H111" i="67" s="1"/>
  <c r="H112" i="67" s="1"/>
  <c r="H113" i="67" s="1"/>
  <c r="H114" i="67" s="1"/>
  <c r="H115" i="67" s="1"/>
  <c r="H116" i="67" s="1"/>
  <c r="H117" i="67" s="1"/>
  <c r="H118" i="67" s="1"/>
  <c r="H119" i="67" s="1"/>
  <c r="H120" i="67" s="1"/>
  <c r="H121" i="67" s="1"/>
  <c r="H122" i="67" s="1"/>
  <c r="H123" i="67" s="1"/>
  <c r="H124" i="67" s="1"/>
  <c r="H125" i="67" s="1"/>
  <c r="H126" i="67" s="1"/>
  <c r="H127" i="67" s="1"/>
  <c r="H128" i="67" s="1"/>
  <c r="H129" i="67" s="1"/>
  <c r="H130" i="67" s="1"/>
  <c r="H131" i="67" s="1"/>
  <c r="H132" i="67" s="1"/>
  <c r="H133" i="67" s="1"/>
  <c r="H134" i="67" s="1"/>
  <c r="H135" i="67" s="1"/>
  <c r="H136" i="67" s="1"/>
  <c r="H137" i="67" s="1"/>
  <c r="H138" i="67" s="1"/>
  <c r="H139" i="67" s="1"/>
  <c r="H140" i="67" s="1"/>
  <c r="H141" i="67" s="1"/>
  <c r="H142" i="67" s="1"/>
  <c r="H143" i="67" s="1"/>
  <c r="H144" i="67" s="1"/>
  <c r="H145" i="67" s="1"/>
  <c r="H146" i="67" s="1"/>
  <c r="H147" i="67" s="1"/>
  <c r="G6" i="63"/>
  <c r="G7" i="63" s="1"/>
  <c r="G8" i="63" s="1"/>
  <c r="G9" i="63" s="1"/>
  <c r="G10" i="63" s="1"/>
  <c r="G11" i="63" s="1"/>
  <c r="G12" i="63" s="1"/>
  <c r="G13" i="63" s="1"/>
  <c r="G14" i="63" s="1"/>
  <c r="G15" i="63" s="1"/>
  <c r="G16" i="63" s="1"/>
  <c r="G17" i="63" s="1"/>
  <c r="G18" i="63" s="1"/>
  <c r="G19" i="63" s="1"/>
  <c r="G20" i="63" s="1"/>
  <c r="G21" i="63" s="1"/>
  <c r="G22" i="63" s="1"/>
  <c r="G23" i="63" s="1"/>
  <c r="G24" i="63" s="1"/>
  <c r="G25" i="63" s="1"/>
  <c r="G26" i="63" s="1"/>
  <c r="G27" i="63" s="1"/>
  <c r="G28" i="63" s="1"/>
  <c r="G29" i="63" s="1"/>
  <c r="G30" i="63" s="1"/>
  <c r="G31" i="63" s="1"/>
  <c r="G32" i="63" s="1"/>
  <c r="G33" i="63" s="1"/>
  <c r="G34" i="63" s="1"/>
  <c r="G35" i="63" s="1"/>
  <c r="G36" i="63" s="1"/>
  <c r="G37" i="63" s="1"/>
  <c r="G38" i="63" s="1"/>
  <c r="G39" i="63" s="1"/>
  <c r="G40" i="63" s="1"/>
  <c r="G41" i="63" s="1"/>
  <c r="G42" i="63" s="1"/>
  <c r="G43" i="63" s="1"/>
  <c r="G44" i="63" s="1"/>
  <c r="G45" i="63" s="1"/>
  <c r="G46" i="63" s="1"/>
  <c r="G47" i="63" s="1"/>
  <c r="G48" i="63" s="1"/>
  <c r="G49" i="63" s="1"/>
  <c r="G50" i="63" s="1"/>
  <c r="G51" i="63" s="1"/>
  <c r="G52" i="63" s="1"/>
  <c r="G53" i="63" s="1"/>
  <c r="G54" i="63" s="1"/>
  <c r="G55" i="63" s="1"/>
  <c r="G56" i="63" s="1"/>
  <c r="G57" i="63" s="1"/>
  <c r="G58" i="63" s="1"/>
  <c r="G59" i="63" s="1"/>
  <c r="G60" i="63" s="1"/>
  <c r="G61" i="63" s="1"/>
  <c r="G62" i="63" s="1"/>
  <c r="G63" i="63" s="1"/>
  <c r="G64" i="63" s="1"/>
  <c r="G65" i="63" s="1"/>
  <c r="G66" i="63" s="1"/>
  <c r="G67" i="63" s="1"/>
  <c r="G68" i="63" s="1"/>
  <c r="G69" i="63" s="1"/>
  <c r="G70" i="63" s="1"/>
  <c r="G71" i="63" s="1"/>
  <c r="G72" i="63" s="1"/>
  <c r="G73" i="63" s="1"/>
  <c r="G74" i="63" s="1"/>
  <c r="G75" i="63" s="1"/>
  <c r="G76" i="63" s="1"/>
  <c r="G77" i="63" s="1"/>
  <c r="G78" i="63" s="1"/>
  <c r="G79" i="63" s="1"/>
  <c r="G80" i="63" s="1"/>
  <c r="G81" i="63" s="1"/>
  <c r="G82" i="63" s="1"/>
  <c r="G83" i="63" s="1"/>
  <c r="G84" i="63" s="1"/>
  <c r="G85" i="63" s="1"/>
  <c r="G86" i="63" s="1"/>
  <c r="G87" i="63" s="1"/>
  <c r="G88" i="63" s="1"/>
  <c r="G89" i="63" s="1"/>
  <c r="G90" i="63" s="1"/>
  <c r="G91" i="63" s="1"/>
  <c r="G92" i="63" s="1"/>
  <c r="G93" i="63" s="1"/>
  <c r="G94" i="63" s="1"/>
  <c r="G95" i="63" s="1"/>
  <c r="G96" i="63" s="1"/>
  <c r="G97" i="63" s="1"/>
  <c r="G98" i="63" s="1"/>
  <c r="G99" i="63" s="1"/>
  <c r="G100" i="63" s="1"/>
  <c r="G101" i="63" s="1"/>
  <c r="G102" i="63" s="1"/>
  <c r="G103" i="63" s="1"/>
  <c r="G104" i="63" s="1"/>
  <c r="G105" i="63" s="1"/>
  <c r="G106" i="63" s="1"/>
  <c r="G107" i="63" s="1"/>
  <c r="G108" i="63" s="1"/>
  <c r="G109" i="63" s="1"/>
  <c r="G110" i="63" s="1"/>
  <c r="G111" i="63" s="1"/>
  <c r="G112" i="63" s="1"/>
  <c r="G113" i="63" s="1"/>
  <c r="G114" i="63" s="1"/>
  <c r="G115" i="63" s="1"/>
  <c r="G116" i="63" s="1"/>
  <c r="G117" i="63" s="1"/>
  <c r="G118" i="63" s="1"/>
  <c r="G119" i="63" s="1"/>
  <c r="G120" i="63" s="1"/>
  <c r="G121" i="63" s="1"/>
  <c r="G122" i="63" s="1"/>
  <c r="G123" i="63" s="1"/>
  <c r="G124" i="63" s="1"/>
  <c r="G125" i="63" s="1"/>
  <c r="G126" i="63" s="1"/>
  <c r="G127" i="63" s="1"/>
  <c r="G128" i="63" s="1"/>
  <c r="G129" i="63" s="1"/>
  <c r="G130" i="63" s="1"/>
  <c r="G131" i="63" s="1"/>
  <c r="G132" i="63" s="1"/>
  <c r="G133" i="63" s="1"/>
  <c r="G134" i="63" s="1"/>
  <c r="G135" i="63" s="1"/>
  <c r="G136" i="63" s="1"/>
  <c r="G137" i="63" s="1"/>
  <c r="G138" i="63" s="1"/>
  <c r="G139" i="63" s="1"/>
  <c r="G140" i="63" s="1"/>
  <c r="G141" i="63" s="1"/>
  <c r="G142" i="63" s="1"/>
  <c r="G143" i="63" s="1"/>
  <c r="G144" i="63" s="1"/>
  <c r="G145" i="63" s="1"/>
  <c r="G146" i="63" s="1"/>
  <c r="G147" i="63" s="1"/>
  <c r="G148" i="63" s="1"/>
  <c r="G149" i="63" s="1"/>
  <c r="W46" i="41" l="1"/>
  <c r="V46" i="41"/>
  <c r="L18" i="66"/>
  <c r="C7" i="82" s="1"/>
  <c r="L9" i="66"/>
  <c r="L8" i="66"/>
  <c r="L20" i="66" s="1"/>
  <c r="Q32" i="71"/>
  <c r="O31" i="71"/>
  <c r="O32" i="71" s="1"/>
  <c r="T12" i="71"/>
  <c r="S12" i="71"/>
  <c r="R12" i="71"/>
  <c r="T29" i="71"/>
  <c r="W29" i="71" s="1"/>
  <c r="S29" i="71"/>
  <c r="R29" i="71"/>
  <c r="W28" i="71"/>
  <c r="W27" i="71"/>
  <c r="W26" i="71"/>
  <c r="W25" i="71"/>
  <c r="W24" i="71"/>
  <c r="W23" i="71"/>
  <c r="W12" i="71"/>
  <c r="W11" i="71"/>
  <c r="W10" i="71"/>
  <c r="W9" i="71"/>
  <c r="W8" i="71"/>
  <c r="W7" i="71"/>
  <c r="W6" i="71"/>
  <c r="O29" i="71"/>
  <c r="U29" i="71"/>
  <c r="Q29" i="71"/>
  <c r="P29" i="71"/>
  <c r="U28" i="71"/>
  <c r="V28" i="71" s="1"/>
  <c r="Q28" i="71"/>
  <c r="P28" i="71"/>
  <c r="U27" i="71"/>
  <c r="V27" i="71" s="1"/>
  <c r="Q27" i="71"/>
  <c r="P27" i="71"/>
  <c r="U26" i="71"/>
  <c r="V26" i="71" s="1"/>
  <c r="Q26" i="71"/>
  <c r="P26" i="71"/>
  <c r="U25" i="71"/>
  <c r="V25" i="71" s="1"/>
  <c r="Q25" i="71"/>
  <c r="P25" i="71"/>
  <c r="U24" i="71"/>
  <c r="V24" i="71" s="1"/>
  <c r="Q24" i="71"/>
  <c r="P24" i="71"/>
  <c r="U23" i="71"/>
  <c r="V23" i="71" s="1"/>
  <c r="Q23" i="71"/>
  <c r="P23" i="71"/>
  <c r="O12" i="71"/>
  <c r="U12" i="71"/>
  <c r="Q12" i="71"/>
  <c r="P12" i="71"/>
  <c r="P11" i="71"/>
  <c r="Q15" i="71"/>
  <c r="O14" i="71"/>
  <c r="P14" i="71" s="1"/>
  <c r="Q11" i="71"/>
  <c r="Q10" i="71"/>
  <c r="Q9" i="71"/>
  <c r="Q8" i="71"/>
  <c r="Q7" i="71"/>
  <c r="Q6" i="71"/>
  <c r="P10" i="71"/>
  <c r="P9" i="71"/>
  <c r="P8" i="71"/>
  <c r="P7" i="71"/>
  <c r="P6" i="71"/>
  <c r="U11" i="71"/>
  <c r="V11" i="71" s="1"/>
  <c r="U10" i="71"/>
  <c r="V10" i="71" s="1"/>
  <c r="U9" i="71"/>
  <c r="V9" i="71" s="1"/>
  <c r="U8" i="71"/>
  <c r="V8" i="71" s="1"/>
  <c r="U7" i="71"/>
  <c r="V7" i="71" s="1"/>
  <c r="U6" i="71"/>
  <c r="V6" i="71" s="1"/>
  <c r="V29" i="71" l="1"/>
  <c r="V47" i="41"/>
  <c r="X25" i="71"/>
  <c r="X26" i="71"/>
  <c r="X24" i="71"/>
  <c r="X27" i="71"/>
  <c r="X28" i="71"/>
  <c r="X23" i="71"/>
  <c r="V12" i="71"/>
  <c r="X29" i="71"/>
  <c r="P31" i="71"/>
  <c r="P32" i="71" s="1"/>
  <c r="X12" i="71"/>
  <c r="X11" i="71"/>
  <c r="O15" i="71"/>
  <c r="P15" i="71"/>
  <c r="X6" i="71"/>
  <c r="X7" i="71"/>
  <c r="X8" i="71"/>
  <c r="P16" i="71" s="1"/>
  <c r="X9" i="71"/>
  <c r="X10" i="71"/>
  <c r="P33" i="71" l="1"/>
  <c r="O33" i="71"/>
  <c r="O16" i="71"/>
  <c r="R32" i="71"/>
  <c r="R15" i="71"/>
  <c r="Q33" i="71" l="1"/>
  <c r="Q16" i="71"/>
  <c r="G147" i="50" l="1"/>
  <c r="G146" i="50"/>
  <c r="G145" i="50"/>
  <c r="G144" i="50"/>
  <c r="G143" i="50"/>
  <c r="G142" i="50"/>
  <c r="G141" i="50"/>
  <c r="G140" i="50"/>
  <c r="G139" i="50"/>
  <c r="G138" i="50"/>
  <c r="G137" i="50"/>
  <c r="G136" i="50"/>
  <c r="G135" i="50"/>
  <c r="G134" i="50"/>
  <c r="G133" i="50"/>
  <c r="G132" i="50"/>
  <c r="G131" i="50"/>
  <c r="G130" i="50"/>
  <c r="G129" i="50"/>
  <c r="G128" i="50"/>
  <c r="G127" i="50"/>
  <c r="G126" i="50"/>
  <c r="G125" i="50"/>
  <c r="G124" i="50"/>
  <c r="G123" i="50"/>
  <c r="G122" i="50"/>
  <c r="G121" i="50"/>
  <c r="G120" i="50"/>
  <c r="G119" i="50"/>
  <c r="G118" i="50"/>
  <c r="G117" i="50"/>
  <c r="G116" i="50"/>
  <c r="G115" i="50"/>
  <c r="G114" i="50"/>
  <c r="G113" i="50"/>
  <c r="G112" i="50"/>
  <c r="G111" i="50"/>
  <c r="G110" i="50"/>
  <c r="G109" i="50"/>
  <c r="G108" i="50"/>
  <c r="G107" i="50"/>
  <c r="G106" i="50"/>
  <c r="G105" i="50"/>
  <c r="G104" i="50"/>
  <c r="G103" i="50"/>
  <c r="G102" i="50"/>
  <c r="G101" i="50"/>
  <c r="G100" i="50"/>
  <c r="G99" i="50"/>
  <c r="G98" i="50"/>
  <c r="G97" i="50"/>
  <c r="G96" i="50"/>
  <c r="G95" i="50"/>
  <c r="G94" i="50"/>
  <c r="G93" i="50"/>
  <c r="G92" i="50"/>
  <c r="G91" i="50"/>
  <c r="G90" i="50"/>
  <c r="G89" i="50"/>
  <c r="G88" i="50"/>
  <c r="G87" i="50"/>
  <c r="G86" i="50"/>
  <c r="G85" i="50"/>
  <c r="G84" i="50"/>
  <c r="G83" i="50"/>
  <c r="G82" i="50"/>
  <c r="G81" i="50"/>
  <c r="G80" i="50"/>
  <c r="G79" i="50"/>
  <c r="G78" i="50"/>
  <c r="G77" i="50"/>
  <c r="G76" i="50"/>
  <c r="G75" i="50"/>
  <c r="G74" i="50"/>
  <c r="G73" i="50"/>
  <c r="G72" i="50"/>
  <c r="G71" i="50"/>
  <c r="G70" i="50"/>
  <c r="G69" i="50"/>
  <c r="G68" i="50"/>
  <c r="G67" i="50"/>
  <c r="G66" i="50"/>
  <c r="G65" i="50"/>
  <c r="G64" i="50"/>
  <c r="G63" i="50"/>
  <c r="G62" i="50"/>
  <c r="G61" i="50"/>
  <c r="G60" i="50"/>
  <c r="G59" i="50"/>
  <c r="G58" i="50"/>
  <c r="G57" i="50"/>
  <c r="G56" i="50"/>
  <c r="G55" i="50"/>
  <c r="G54" i="50"/>
  <c r="G53" i="50"/>
  <c r="G52" i="50"/>
  <c r="G51" i="50"/>
  <c r="G50" i="50"/>
  <c r="G49" i="50"/>
  <c r="G48" i="50"/>
  <c r="G47" i="50"/>
  <c r="G46" i="50"/>
  <c r="G45" i="50"/>
  <c r="G44" i="50"/>
  <c r="G43" i="50"/>
  <c r="G42" i="50"/>
  <c r="G41" i="50"/>
  <c r="G40" i="50"/>
  <c r="G39" i="50"/>
  <c r="G38" i="50"/>
  <c r="G37" i="50"/>
  <c r="G36" i="50"/>
  <c r="G35" i="50"/>
  <c r="G34" i="50"/>
  <c r="G33" i="50"/>
  <c r="G32" i="50"/>
  <c r="G31" i="50"/>
  <c r="G30" i="50"/>
  <c r="G29" i="50"/>
  <c r="G28" i="50"/>
  <c r="G27" i="50"/>
  <c r="G26" i="50"/>
  <c r="G25" i="50"/>
  <c r="G24" i="50"/>
  <c r="G23" i="50"/>
  <c r="G22" i="50"/>
  <c r="G21" i="50"/>
  <c r="G20" i="50"/>
  <c r="G19" i="50"/>
  <c r="G18" i="50"/>
  <c r="G17" i="50"/>
  <c r="G16" i="50"/>
  <c r="G15" i="50"/>
  <c r="G14" i="50"/>
  <c r="G13" i="50"/>
  <c r="G12" i="50"/>
  <c r="G11" i="50"/>
  <c r="G10" i="50"/>
  <c r="G9" i="50"/>
  <c r="G8" i="50"/>
  <c r="G7" i="50"/>
  <c r="G6" i="50"/>
  <c r="G5" i="50"/>
  <c r="G4" i="50"/>
  <c r="L28" i="71"/>
  <c r="K28" i="71"/>
  <c r="H34" i="71"/>
  <c r="H33" i="71"/>
  <c r="G33" i="71"/>
  <c r="E33" i="71"/>
  <c r="I32" i="71"/>
  <c r="H32" i="71"/>
  <c r="G32" i="71"/>
  <c r="D31" i="71"/>
  <c r="F30" i="71"/>
  <c r="F34" i="71" s="1"/>
  <c r="I33" i="71"/>
  <c r="G34" i="71"/>
  <c r="J28" i="71"/>
  <c r="I28" i="71"/>
  <c r="H28" i="71"/>
  <c r="G28" i="71"/>
  <c r="F28" i="71"/>
  <c r="E28" i="71"/>
  <c r="D28" i="71"/>
  <c r="E2" i="65"/>
  <c r="F33" i="71" l="1"/>
  <c r="F32" i="71"/>
  <c r="J32" i="71"/>
  <c r="J33" i="71"/>
  <c r="B147" i="67" l="1"/>
  <c r="B146" i="67"/>
  <c r="B145" i="67"/>
  <c r="B144" i="67"/>
  <c r="B143" i="67"/>
  <c r="B142" i="67"/>
  <c r="B141" i="67"/>
  <c r="B140" i="67"/>
  <c r="B139" i="67"/>
  <c r="B138" i="67"/>
  <c r="B137" i="67"/>
  <c r="B136" i="67"/>
  <c r="B135" i="67"/>
  <c r="B134" i="67"/>
  <c r="B133" i="67"/>
  <c r="B132" i="67"/>
  <c r="B131" i="67"/>
  <c r="B130" i="67"/>
  <c r="B129" i="67"/>
  <c r="B128" i="67"/>
  <c r="B127" i="67"/>
  <c r="B126" i="67"/>
  <c r="B125" i="67"/>
  <c r="B124" i="67"/>
  <c r="B123" i="67"/>
  <c r="B122" i="67"/>
  <c r="B121" i="67"/>
  <c r="B120" i="67"/>
  <c r="B119" i="67"/>
  <c r="B118" i="67"/>
  <c r="B117" i="67"/>
  <c r="B116" i="67"/>
  <c r="B115" i="67"/>
  <c r="B114" i="67"/>
  <c r="B113" i="67"/>
  <c r="B112" i="67"/>
  <c r="B111" i="67"/>
  <c r="B110" i="67"/>
  <c r="B109" i="67"/>
  <c r="B108" i="67"/>
  <c r="B107" i="67"/>
  <c r="B106" i="67"/>
  <c r="B105" i="67"/>
  <c r="B104" i="67"/>
  <c r="B103" i="67"/>
  <c r="B102" i="67"/>
  <c r="B101" i="67"/>
  <c r="B100" i="67"/>
  <c r="B99" i="67"/>
  <c r="B98" i="67"/>
  <c r="B97" i="67"/>
  <c r="B96" i="67"/>
  <c r="B95" i="67"/>
  <c r="B94" i="67"/>
  <c r="B93" i="67"/>
  <c r="B92" i="67"/>
  <c r="B91" i="67"/>
  <c r="B90" i="67"/>
  <c r="B89" i="67"/>
  <c r="B88" i="67"/>
  <c r="B87" i="67"/>
  <c r="B86" i="67"/>
  <c r="B85" i="67"/>
  <c r="B84" i="67"/>
  <c r="B83" i="67"/>
  <c r="B82" i="67"/>
  <c r="B81" i="67"/>
  <c r="B80" i="67"/>
  <c r="B79" i="67"/>
  <c r="B78" i="67"/>
  <c r="B77" i="67"/>
  <c r="B76" i="67"/>
  <c r="B75" i="67"/>
  <c r="B74" i="67"/>
  <c r="B73" i="67"/>
  <c r="B72" i="67"/>
  <c r="B71" i="67"/>
  <c r="B70" i="67"/>
  <c r="B69" i="67"/>
  <c r="B68" i="67"/>
  <c r="B67" i="67"/>
  <c r="B66" i="67"/>
  <c r="B65" i="67"/>
  <c r="B64" i="67"/>
  <c r="B63" i="67"/>
  <c r="B62" i="67"/>
  <c r="B61" i="67"/>
  <c r="B60" i="67"/>
  <c r="B59" i="67"/>
  <c r="B58" i="67"/>
  <c r="B57" i="67"/>
  <c r="B56" i="67"/>
  <c r="B55" i="67"/>
  <c r="B54" i="67"/>
  <c r="B53" i="67"/>
  <c r="B52" i="67"/>
  <c r="B51" i="67"/>
  <c r="B50" i="67"/>
  <c r="B49" i="67"/>
  <c r="B48" i="67"/>
  <c r="B47" i="67"/>
  <c r="B46" i="67"/>
  <c r="B45" i="67"/>
  <c r="B44" i="67"/>
  <c r="B43" i="67"/>
  <c r="B42" i="67"/>
  <c r="B41" i="67"/>
  <c r="B40" i="67"/>
  <c r="B39" i="67"/>
  <c r="B38" i="67"/>
  <c r="B37" i="67"/>
  <c r="B36" i="67"/>
  <c r="B35" i="67"/>
  <c r="B34" i="67"/>
  <c r="B33" i="67"/>
  <c r="B32" i="67"/>
  <c r="B31" i="67"/>
  <c r="B30" i="67"/>
  <c r="B29" i="67"/>
  <c r="B28" i="67"/>
  <c r="B27" i="67"/>
  <c r="B26" i="67"/>
  <c r="B25" i="67"/>
  <c r="B24" i="67"/>
  <c r="B23" i="67"/>
  <c r="B22" i="67"/>
  <c r="B21" i="67"/>
  <c r="B20" i="67"/>
  <c r="B19" i="67"/>
  <c r="B18" i="67"/>
  <c r="B17" i="67"/>
  <c r="B16" i="67"/>
  <c r="B15" i="67"/>
  <c r="B14" i="67"/>
  <c r="B13" i="67"/>
  <c r="B12" i="67"/>
  <c r="B11" i="67"/>
  <c r="B10" i="67"/>
  <c r="B9" i="67"/>
  <c r="B8" i="67"/>
  <c r="B7" i="67"/>
  <c r="B6" i="67"/>
  <c r="B5" i="67"/>
  <c r="B4" i="67"/>
  <c r="B3" i="67"/>
  <c r="A147" i="67"/>
  <c r="A146" i="67"/>
  <c r="A145" i="67"/>
  <c r="A144" i="67"/>
  <c r="A143" i="67"/>
  <c r="A142" i="67"/>
  <c r="A141" i="67"/>
  <c r="A140" i="67"/>
  <c r="A139" i="67"/>
  <c r="A138" i="67"/>
  <c r="A137" i="67"/>
  <c r="A136" i="67"/>
  <c r="A135" i="67"/>
  <c r="A134" i="67"/>
  <c r="A133" i="67"/>
  <c r="A132" i="67"/>
  <c r="A131" i="67"/>
  <c r="A130" i="67"/>
  <c r="A129" i="67"/>
  <c r="A128" i="67"/>
  <c r="A127" i="67"/>
  <c r="A126" i="67"/>
  <c r="A125" i="67"/>
  <c r="A124" i="67"/>
  <c r="A123" i="67"/>
  <c r="A122" i="67"/>
  <c r="A121" i="67"/>
  <c r="A120" i="67"/>
  <c r="A119" i="67"/>
  <c r="A118" i="67"/>
  <c r="A117" i="67"/>
  <c r="A116" i="67"/>
  <c r="A115" i="67"/>
  <c r="A114" i="67"/>
  <c r="A113" i="67"/>
  <c r="A112" i="67"/>
  <c r="A111" i="67"/>
  <c r="A110" i="67"/>
  <c r="A109" i="67"/>
  <c r="A108" i="67"/>
  <c r="A107" i="67"/>
  <c r="A106" i="67"/>
  <c r="A105" i="67"/>
  <c r="A104" i="67"/>
  <c r="A103" i="67"/>
  <c r="A102" i="67"/>
  <c r="A101" i="67"/>
  <c r="A100" i="67"/>
  <c r="A99" i="67"/>
  <c r="A98" i="67"/>
  <c r="A97" i="67"/>
  <c r="A96" i="67"/>
  <c r="A95" i="67"/>
  <c r="A94" i="67"/>
  <c r="A93" i="67"/>
  <c r="A92" i="67"/>
  <c r="A91" i="67"/>
  <c r="A90" i="67"/>
  <c r="A89" i="67"/>
  <c r="A88" i="67"/>
  <c r="A87" i="67"/>
  <c r="A86" i="67"/>
  <c r="A85" i="67"/>
  <c r="A84" i="67"/>
  <c r="A83" i="67"/>
  <c r="A82" i="67"/>
  <c r="A81" i="67"/>
  <c r="A80" i="67"/>
  <c r="A79" i="67"/>
  <c r="A78" i="67"/>
  <c r="A77" i="67"/>
  <c r="A76" i="67"/>
  <c r="A75" i="67"/>
  <c r="A74" i="67"/>
  <c r="A73" i="67"/>
  <c r="A72" i="67"/>
  <c r="A71" i="67"/>
  <c r="A70" i="67"/>
  <c r="A69" i="67"/>
  <c r="A68" i="67"/>
  <c r="A67" i="67"/>
  <c r="A66" i="67"/>
  <c r="A65" i="67"/>
  <c r="A64" i="67"/>
  <c r="A63" i="67"/>
  <c r="A62" i="67"/>
  <c r="A61" i="67"/>
  <c r="A60" i="67"/>
  <c r="A59" i="67"/>
  <c r="A58" i="67"/>
  <c r="A57" i="67"/>
  <c r="A56" i="67"/>
  <c r="A55" i="67"/>
  <c r="A54" i="67"/>
  <c r="A53" i="67"/>
  <c r="A52" i="67"/>
  <c r="A51" i="67"/>
  <c r="A50" i="67"/>
  <c r="A49" i="67"/>
  <c r="A48" i="67"/>
  <c r="A47" i="67"/>
  <c r="A46" i="67"/>
  <c r="A45" i="67"/>
  <c r="A44" i="67"/>
  <c r="A43" i="67"/>
  <c r="A42" i="67"/>
  <c r="A41" i="67"/>
  <c r="A40" i="67"/>
  <c r="A39" i="67"/>
  <c r="A38" i="67"/>
  <c r="A37" i="67"/>
  <c r="A36" i="67"/>
  <c r="A35" i="67"/>
  <c r="A34" i="67"/>
  <c r="A33" i="67"/>
  <c r="A32" i="67"/>
  <c r="A31" i="67"/>
  <c r="A30" i="67"/>
  <c r="A29" i="67"/>
  <c r="A28" i="67"/>
  <c r="A27" i="67"/>
  <c r="A26" i="67"/>
  <c r="A25" i="67"/>
  <c r="A24" i="67"/>
  <c r="A23" i="67"/>
  <c r="A22" i="67"/>
  <c r="A21" i="67"/>
  <c r="A20" i="67"/>
  <c r="A19" i="67"/>
  <c r="A18" i="67"/>
  <c r="A17" i="67"/>
  <c r="A16" i="67"/>
  <c r="A15" i="67"/>
  <c r="A14" i="67"/>
  <c r="A13" i="67"/>
  <c r="A12" i="67"/>
  <c r="A11" i="67"/>
  <c r="A10" i="67"/>
  <c r="A9" i="67"/>
  <c r="A8" i="67"/>
  <c r="A7" i="67"/>
  <c r="A6" i="67"/>
  <c r="A5" i="67"/>
  <c r="A4" i="67"/>
  <c r="A3" i="67"/>
  <c r="B2" i="63" l="1"/>
  <c r="C2" i="63"/>
  <c r="D23" i="61"/>
  <c r="I22" i="61"/>
  <c r="L22" i="61" s="1"/>
  <c r="I11" i="61" s="1"/>
  <c r="H22" i="61"/>
  <c r="I21" i="61"/>
  <c r="J21" i="61" s="1"/>
  <c r="H21" i="61"/>
  <c r="I20" i="61"/>
  <c r="J20" i="61" s="1"/>
  <c r="H20" i="61"/>
  <c r="I19" i="61"/>
  <c r="L19" i="61" s="1"/>
  <c r="H19" i="61"/>
  <c r="I12" i="61"/>
  <c r="H23" i="61" l="1"/>
  <c r="J22" i="61"/>
  <c r="M22" i="61"/>
  <c r="I13" i="61" s="1"/>
  <c r="O4" i="60"/>
  <c r="C20" i="66"/>
  <c r="C18" i="66"/>
  <c r="C4" i="60"/>
  <c r="L21" i="61"/>
  <c r="I10" i="61" s="1"/>
  <c r="L20" i="61"/>
  <c r="M21" i="61"/>
  <c r="J19" i="61"/>
  <c r="M19" i="61"/>
  <c r="M20" i="61"/>
  <c r="D57" i="61" l="1"/>
  <c r="D58" i="61" s="1"/>
  <c r="D59" i="61"/>
  <c r="J23" i="61"/>
  <c r="M23" i="61"/>
  <c r="I14" i="61" s="1"/>
  <c r="G21" i="55"/>
  <c r="G19" i="55"/>
  <c r="F17" i="55"/>
  <c r="F15" i="55"/>
  <c r="M46" i="57" l="1"/>
  <c r="M45" i="57"/>
  <c r="M44" i="57"/>
  <c r="M43" i="57"/>
  <c r="M42" i="57"/>
  <c r="M41" i="57"/>
  <c r="M40" i="57"/>
  <c r="M39" i="57"/>
  <c r="M38" i="57"/>
  <c r="M37" i="57"/>
  <c r="M36" i="57"/>
  <c r="M35" i="57"/>
  <c r="M34" i="57"/>
  <c r="M33" i="57"/>
  <c r="M32" i="57"/>
  <c r="M31" i="57"/>
  <c r="M30" i="57"/>
  <c r="M29" i="57"/>
  <c r="M28" i="57"/>
  <c r="M27" i="57"/>
  <c r="M26" i="57"/>
  <c r="M25" i="57"/>
  <c r="M24" i="57"/>
  <c r="M23" i="57"/>
  <c r="M22" i="57"/>
  <c r="M21" i="57"/>
  <c r="M20" i="57"/>
  <c r="M19" i="57"/>
  <c r="M18" i="57"/>
  <c r="M17" i="57"/>
  <c r="M16" i="57"/>
  <c r="M15" i="57"/>
  <c r="M14" i="57"/>
  <c r="M13" i="57"/>
  <c r="M12" i="57"/>
  <c r="M11" i="57"/>
  <c r="J46" i="57"/>
  <c r="J45" i="57"/>
  <c r="J44" i="57"/>
  <c r="J43" i="57"/>
  <c r="J42" i="57"/>
  <c r="J41" i="57"/>
  <c r="J40" i="57"/>
  <c r="J39" i="57"/>
  <c r="J38" i="57"/>
  <c r="J37" i="57"/>
  <c r="J36" i="57"/>
  <c r="J35" i="57"/>
  <c r="J34" i="57"/>
  <c r="J33" i="57"/>
  <c r="J32" i="57"/>
  <c r="J31" i="57"/>
  <c r="J30" i="57"/>
  <c r="J29" i="57"/>
  <c r="J28" i="57"/>
  <c r="J27" i="57"/>
  <c r="J26" i="57"/>
  <c r="J25" i="57"/>
  <c r="J24" i="57"/>
  <c r="J23" i="57"/>
  <c r="J22" i="57"/>
  <c r="J21" i="57"/>
  <c r="J20" i="57"/>
  <c r="J19" i="57"/>
  <c r="J18" i="57"/>
  <c r="J17" i="57"/>
  <c r="J16" i="57"/>
  <c r="J15" i="57"/>
  <c r="J14" i="57"/>
  <c r="J13" i="57"/>
  <c r="J12" i="57"/>
  <c r="J11" i="57"/>
  <c r="G46" i="57"/>
  <c r="G45" i="57"/>
  <c r="G44" i="57"/>
  <c r="G43" i="57"/>
  <c r="G42" i="57"/>
  <c r="G41" i="57"/>
  <c r="G40" i="57"/>
  <c r="G39" i="57"/>
  <c r="G38" i="57"/>
  <c r="G37" i="57"/>
  <c r="G36" i="57"/>
  <c r="G35" i="57"/>
  <c r="G34" i="57"/>
  <c r="G33" i="57"/>
  <c r="G32" i="57"/>
  <c r="G31" i="57"/>
  <c r="G30" i="57"/>
  <c r="G29" i="57"/>
  <c r="G28" i="57"/>
  <c r="G27" i="57"/>
  <c r="G26" i="57"/>
  <c r="G25" i="57"/>
  <c r="G24" i="57"/>
  <c r="G23" i="57"/>
  <c r="G22" i="57"/>
  <c r="G21" i="57"/>
  <c r="G20" i="57"/>
  <c r="G19" i="57"/>
  <c r="G18" i="57"/>
  <c r="G17" i="57"/>
  <c r="G16" i="57"/>
  <c r="G15" i="57"/>
  <c r="G14" i="57"/>
  <c r="G13" i="57"/>
  <c r="G12" i="57"/>
  <c r="G11" i="57"/>
  <c r="D46" i="57"/>
  <c r="D45" i="57"/>
  <c r="D44" i="57"/>
  <c r="D43" i="57"/>
  <c r="D42" i="57"/>
  <c r="D41" i="57"/>
  <c r="D40" i="57"/>
  <c r="D39" i="57"/>
  <c r="D38" i="57"/>
  <c r="D37" i="57"/>
  <c r="D36" i="57"/>
  <c r="D35" i="57"/>
  <c r="D34" i="57"/>
  <c r="D33" i="57"/>
  <c r="D32" i="57"/>
  <c r="D31" i="57"/>
  <c r="D30" i="57"/>
  <c r="D29" i="57"/>
  <c r="D28" i="57"/>
  <c r="D27" i="57"/>
  <c r="D26" i="57"/>
  <c r="D25" i="57"/>
  <c r="D24" i="57"/>
  <c r="D23" i="57"/>
  <c r="D22" i="57"/>
  <c r="D21" i="57"/>
  <c r="D20" i="57"/>
  <c r="D19" i="57"/>
  <c r="D18" i="57"/>
  <c r="D17" i="57"/>
  <c r="D16" i="57"/>
  <c r="D15" i="57"/>
  <c r="D14" i="57"/>
  <c r="D13" i="57"/>
  <c r="D12" i="57"/>
  <c r="D11" i="57"/>
  <c r="G1" i="50" l="1"/>
  <c r="C46" i="41" l="1"/>
  <c r="D46" i="41"/>
  <c r="E46" i="41"/>
  <c r="F46" i="41"/>
  <c r="G46" i="41"/>
  <c r="H46" i="41"/>
  <c r="I46" i="41"/>
  <c r="J46" i="41"/>
  <c r="K46" i="41"/>
  <c r="L46" i="41"/>
  <c r="M46" i="41"/>
  <c r="N46" i="41"/>
  <c r="O46" i="41"/>
  <c r="P46" i="41"/>
  <c r="Q46" i="41"/>
  <c r="R46" i="41"/>
  <c r="S46" i="41"/>
  <c r="T46" i="41"/>
  <c r="U46" i="41"/>
  <c r="C23" i="41"/>
  <c r="D23" i="41"/>
  <c r="E23" i="41"/>
  <c r="F23" i="41"/>
  <c r="G23" i="41"/>
  <c r="H23" i="41"/>
  <c r="I23" i="41"/>
  <c r="J23" i="41"/>
  <c r="K23" i="41"/>
  <c r="L23" i="41"/>
  <c r="M23" i="41"/>
  <c r="N23" i="41"/>
  <c r="O23" i="41"/>
  <c r="P23" i="41"/>
  <c r="Q23" i="41"/>
  <c r="R23" i="41"/>
  <c r="S23" i="41"/>
  <c r="T23" i="41"/>
  <c r="U23" i="41"/>
  <c r="B3" i="48"/>
  <c r="A147" i="48"/>
  <c r="A146" i="48"/>
  <c r="A145" i="48"/>
  <c r="A144" i="48"/>
  <c r="A143" i="48"/>
  <c r="A142" i="48"/>
  <c r="A141" i="48"/>
  <c r="A140" i="48"/>
  <c r="A139" i="48"/>
  <c r="A138" i="48"/>
  <c r="A137" i="48"/>
  <c r="A136" i="48"/>
  <c r="A135" i="48"/>
  <c r="A134" i="48"/>
  <c r="A133" i="48"/>
  <c r="A132" i="48"/>
  <c r="A131" i="48"/>
  <c r="A130" i="48"/>
  <c r="A129" i="48"/>
  <c r="A128" i="48"/>
  <c r="A127" i="48"/>
  <c r="A126" i="48"/>
  <c r="A125" i="48"/>
  <c r="A124" i="48"/>
  <c r="A123" i="48"/>
  <c r="A122" i="48"/>
  <c r="A121" i="48"/>
  <c r="A120" i="48"/>
  <c r="A119" i="48"/>
  <c r="A118" i="48"/>
  <c r="A117" i="48"/>
  <c r="A116" i="48"/>
  <c r="A115" i="48"/>
  <c r="A114" i="48"/>
  <c r="A113" i="48"/>
  <c r="A112" i="48"/>
  <c r="A111" i="48"/>
  <c r="A110" i="48"/>
  <c r="A109" i="48"/>
  <c r="A108" i="48"/>
  <c r="A107" i="48"/>
  <c r="A106" i="48"/>
  <c r="A105" i="48"/>
  <c r="A104" i="48"/>
  <c r="A103" i="48"/>
  <c r="A102" i="48"/>
  <c r="A101" i="48"/>
  <c r="A100" i="48"/>
  <c r="A99" i="48"/>
  <c r="A98" i="48"/>
  <c r="A97" i="48"/>
  <c r="A96" i="48"/>
  <c r="A95" i="48"/>
  <c r="A94" i="48"/>
  <c r="A93" i="48"/>
  <c r="A92" i="48"/>
  <c r="A91" i="48"/>
  <c r="A90" i="48"/>
  <c r="A89" i="48"/>
  <c r="A88" i="48"/>
  <c r="A87" i="48"/>
  <c r="A86" i="48"/>
  <c r="A85" i="48"/>
  <c r="A84" i="48"/>
  <c r="A83" i="48"/>
  <c r="A82" i="48"/>
  <c r="A81" i="48"/>
  <c r="A80" i="48"/>
  <c r="A79" i="48"/>
  <c r="A78" i="48"/>
  <c r="A77" i="48"/>
  <c r="A76" i="48"/>
  <c r="A75" i="48"/>
  <c r="A74" i="48"/>
  <c r="A73" i="48"/>
  <c r="A72" i="48"/>
  <c r="A71" i="48"/>
  <c r="A70" i="48"/>
  <c r="A69" i="48"/>
  <c r="A68" i="48"/>
  <c r="A67" i="48"/>
  <c r="A66" i="48"/>
  <c r="A65" i="48"/>
  <c r="A64" i="48"/>
  <c r="A63" i="48"/>
  <c r="A62" i="48"/>
  <c r="A61" i="48"/>
  <c r="A60" i="48"/>
  <c r="A59" i="48"/>
  <c r="A58" i="48"/>
  <c r="A57" i="48"/>
  <c r="A56" i="48"/>
  <c r="A55" i="48"/>
  <c r="A54" i="48"/>
  <c r="A53" i="48"/>
  <c r="A52" i="48"/>
  <c r="A51" i="48"/>
  <c r="A50" i="48"/>
  <c r="A49" i="48"/>
  <c r="A48" i="48"/>
  <c r="A47" i="48"/>
  <c r="A46" i="48"/>
  <c r="A45" i="48"/>
  <c r="A44" i="48"/>
  <c r="A43" i="48"/>
  <c r="A42" i="48"/>
  <c r="A41" i="48"/>
  <c r="A40" i="48"/>
  <c r="A39" i="48"/>
  <c r="A38" i="48"/>
  <c r="A37" i="48"/>
  <c r="A36" i="48"/>
  <c r="A35" i="48"/>
  <c r="A34" i="48"/>
  <c r="A33" i="48"/>
  <c r="A32" i="48"/>
  <c r="A31" i="48"/>
  <c r="A30" i="48"/>
  <c r="A29" i="48"/>
  <c r="A28" i="48"/>
  <c r="A27" i="48"/>
  <c r="A26" i="48"/>
  <c r="A25" i="48"/>
  <c r="A24" i="48"/>
  <c r="A23" i="48"/>
  <c r="A22" i="48"/>
  <c r="A21" i="48"/>
  <c r="A20" i="48"/>
  <c r="A19" i="48"/>
  <c r="A18" i="48"/>
  <c r="A17" i="48"/>
  <c r="A16" i="48"/>
  <c r="A15" i="48"/>
  <c r="A14" i="48"/>
  <c r="A13" i="48"/>
  <c r="A12" i="48"/>
  <c r="A11" i="48"/>
  <c r="A10" i="48"/>
  <c r="A9" i="48"/>
  <c r="A8" i="48"/>
  <c r="A7" i="48"/>
  <c r="A6" i="48"/>
  <c r="A5" i="48"/>
  <c r="A4" i="48"/>
  <c r="A3" i="48"/>
  <c r="M22" i="39" l="1"/>
  <c r="G19" i="73"/>
  <c r="M21" i="39"/>
  <c r="F19" i="73"/>
  <c r="M20" i="39"/>
  <c r="E19" i="73"/>
  <c r="M17" i="39"/>
  <c r="M19" i="39" s="1"/>
  <c r="C19" i="73"/>
  <c r="M8" i="39"/>
  <c r="E17" i="73"/>
  <c r="M7" i="39"/>
  <c r="D17" i="73"/>
  <c r="M6" i="39"/>
  <c r="C17" i="73"/>
  <c r="M12" i="39"/>
  <c r="N12" i="39" s="1"/>
  <c r="O12" i="39" s="1"/>
  <c r="I17" i="73"/>
  <c r="M11" i="39"/>
  <c r="H17" i="73"/>
  <c r="M10" i="39"/>
  <c r="G17" i="73"/>
  <c r="M18" i="39"/>
  <c r="N18" i="39" s="1"/>
  <c r="O18" i="39" s="1"/>
  <c r="D19" i="73"/>
  <c r="M9" i="39"/>
  <c r="N9" i="39" s="1"/>
  <c r="O9" i="39" s="1"/>
  <c r="F17" i="73"/>
  <c r="M26" i="39"/>
  <c r="J19" i="73"/>
  <c r="M15" i="39"/>
  <c r="N15" i="39" s="1"/>
  <c r="O15" i="39" s="1"/>
  <c r="B19" i="73"/>
  <c r="M25" i="39"/>
  <c r="I19" i="73"/>
  <c r="M14" i="39"/>
  <c r="N14" i="39" s="1"/>
  <c r="O14" i="39" s="1"/>
  <c r="K17" i="73"/>
  <c r="M24" i="39"/>
  <c r="H19" i="73"/>
  <c r="M13" i="39"/>
  <c r="J17" i="73"/>
  <c r="M5" i="39"/>
  <c r="B17" i="73"/>
  <c r="L9" i="39"/>
  <c r="F12" i="73"/>
  <c r="L8" i="39"/>
  <c r="E12" i="73"/>
  <c r="L24" i="39"/>
  <c r="N24" i="39" s="1"/>
  <c r="H14" i="73"/>
  <c r="L13" i="39"/>
  <c r="J12" i="73"/>
  <c r="L5" i="39"/>
  <c r="N5" i="39" s="1"/>
  <c r="O5" i="39" s="1"/>
  <c r="B12" i="73"/>
  <c r="L12" i="39"/>
  <c r="I12" i="73"/>
  <c r="L18" i="39"/>
  <c r="D14" i="73"/>
  <c r="L17" i="39"/>
  <c r="L19" i="39" s="1"/>
  <c r="C14" i="73"/>
  <c r="L11" i="39"/>
  <c r="H12" i="73"/>
  <c r="L26" i="39"/>
  <c r="J14" i="73"/>
  <c r="L15" i="39"/>
  <c r="B14" i="73"/>
  <c r="L7" i="39"/>
  <c r="N7" i="39" s="1"/>
  <c r="O7" i="39" s="1"/>
  <c r="D12" i="73"/>
  <c r="L25" i="39"/>
  <c r="I14" i="73"/>
  <c r="L14" i="39"/>
  <c r="K12" i="73"/>
  <c r="L6" i="39"/>
  <c r="C12" i="73"/>
  <c r="L22" i="39"/>
  <c r="N22" i="39" s="1"/>
  <c r="O22" i="39" s="1"/>
  <c r="G14" i="73"/>
  <c r="L21" i="39"/>
  <c r="F14" i="73"/>
  <c r="L20" i="39"/>
  <c r="L23" i="39" s="1"/>
  <c r="E14" i="73"/>
  <c r="L10" i="39"/>
  <c r="G12" i="73"/>
  <c r="N10" i="39"/>
  <c r="O10" i="39" s="1"/>
  <c r="M27" i="39"/>
  <c r="N21" i="39"/>
  <c r="O21" i="39" s="1"/>
  <c r="M23" i="39"/>
  <c r="N13" i="39"/>
  <c r="O13" i="39" s="1"/>
  <c r="N11" i="39"/>
  <c r="O11" i="39" s="1"/>
  <c r="N8" i="39"/>
  <c r="O8" i="39" s="1"/>
  <c r="N26" i="39"/>
  <c r="M16" i="39"/>
  <c r="L27" i="39"/>
  <c r="N25" i="39"/>
  <c r="N20" i="39"/>
  <c r="O20" i="39" s="1"/>
  <c r="N6" i="39"/>
  <c r="O6" i="39" s="1"/>
  <c r="C47" i="41"/>
  <c r="R5" i="39" s="1"/>
  <c r="G20" i="55" s="1"/>
  <c r="C24" i="41"/>
  <c r="N27" i="39" l="1"/>
  <c r="M28" i="39"/>
  <c r="N23" i="39"/>
  <c r="N17" i="39"/>
  <c r="O17" i="39" s="1"/>
  <c r="L16" i="39"/>
  <c r="N19" i="39"/>
  <c r="M29" i="39"/>
  <c r="R12" i="39" s="1"/>
  <c r="O19" i="39"/>
  <c r="R26" i="39"/>
  <c r="AA26" i="39" s="1"/>
  <c r="R6" i="39"/>
  <c r="R27" i="39"/>
  <c r="O16" i="39"/>
  <c r="O23" i="39"/>
  <c r="N16" i="39"/>
  <c r="L28" i="39"/>
  <c r="Q52" i="41"/>
  <c r="Q54" i="41" s="1"/>
  <c r="Z27" i="39" l="1"/>
  <c r="AA27" i="39"/>
  <c r="O28" i="39"/>
  <c r="Z26" i="39"/>
  <c r="V12" i="39"/>
  <c r="V22" i="39"/>
  <c r="L29" i="39"/>
  <c r="R10" i="39" s="1"/>
  <c r="N28" i="39"/>
  <c r="K14" i="73"/>
  <c r="K19" i="73"/>
  <c r="R25" i="39" l="1"/>
  <c r="R16" i="39"/>
  <c r="S25" i="39" s="1"/>
  <c r="AA25" i="39"/>
  <c r="V25" i="39" s="1"/>
  <c r="G11" i="42"/>
  <c r="Y25" i="39" l="1"/>
  <c r="G9" i="66"/>
  <c r="J20" i="73"/>
  <c r="E20" i="73" l="1"/>
  <c r="B43" i="51"/>
  <c r="B145" i="51"/>
  <c r="B28" i="51"/>
  <c r="B109" i="51"/>
  <c r="B75" i="51"/>
  <c r="B36" i="51"/>
  <c r="B102" i="51"/>
  <c r="B42" i="51"/>
  <c r="B128" i="51"/>
  <c r="B76" i="51"/>
  <c r="B123" i="51"/>
  <c r="B137" i="51"/>
  <c r="B143" i="51"/>
  <c r="B37" i="51"/>
  <c r="B129" i="51"/>
  <c r="B59" i="51"/>
  <c r="B79" i="51"/>
  <c r="B10" i="51"/>
  <c r="B39" i="51"/>
  <c r="B12" i="51"/>
  <c r="B45" i="51"/>
  <c r="B120" i="51"/>
  <c r="B65" i="51"/>
  <c r="B132" i="51"/>
  <c r="B85" i="51"/>
  <c r="B34" i="51"/>
  <c r="B105" i="51"/>
  <c r="B108" i="51"/>
  <c r="B121" i="51"/>
  <c r="B49" i="51"/>
  <c r="B63" i="51"/>
  <c r="B6" i="51"/>
  <c r="B68" i="51"/>
  <c r="B90" i="51"/>
  <c r="B115" i="51"/>
  <c r="B96" i="51"/>
  <c r="B142" i="51"/>
  <c r="B101" i="51"/>
  <c r="B91" i="51"/>
  <c r="B17" i="51"/>
  <c r="B72" i="51"/>
  <c r="B31" i="51"/>
  <c r="B64" i="51"/>
  <c r="B131" i="51"/>
  <c r="B38" i="51"/>
  <c r="B52" i="51"/>
  <c r="B50" i="51"/>
  <c r="B104" i="51"/>
  <c r="B51" i="51"/>
  <c r="B89" i="51"/>
  <c r="B54" i="51"/>
  <c r="B110" i="51"/>
  <c r="B40" i="51"/>
  <c r="B95" i="51"/>
  <c r="B133" i="51"/>
  <c r="B122" i="51"/>
  <c r="B140" i="51"/>
  <c r="B35" i="51"/>
  <c r="B21" i="51"/>
  <c r="B83" i="51"/>
  <c r="B26" i="51"/>
  <c r="B88" i="51"/>
  <c r="B11" i="51"/>
  <c r="B56" i="51"/>
  <c r="B57" i="51"/>
  <c r="B16" i="51"/>
  <c r="B22" i="51"/>
  <c r="B46" i="51"/>
  <c r="B58" i="51"/>
  <c r="B66" i="51"/>
  <c r="B111" i="51"/>
  <c r="B116" i="51"/>
  <c r="B86" i="51"/>
  <c r="B19" i="51"/>
  <c r="B106" i="51"/>
  <c r="B78" i="51"/>
  <c r="B44" i="51"/>
  <c r="B74" i="51"/>
  <c r="B117" i="51"/>
  <c r="B146" i="51"/>
  <c r="B9" i="51"/>
  <c r="B99" i="51"/>
  <c r="B48" i="51"/>
  <c r="B30" i="51"/>
  <c r="B119" i="51"/>
  <c r="B29" i="51"/>
  <c r="B70" i="51"/>
  <c r="B124" i="51"/>
  <c r="B32" i="51"/>
  <c r="B20" i="51"/>
  <c r="B144" i="51"/>
  <c r="B112" i="51"/>
  <c r="B5" i="51"/>
  <c r="B15" i="51"/>
  <c r="B71" i="51"/>
  <c r="B80" i="51"/>
  <c r="B47" i="51"/>
  <c r="B93" i="51"/>
  <c r="B41" i="51"/>
  <c r="B113" i="51"/>
  <c r="B92" i="51"/>
  <c r="B141" i="51"/>
  <c r="B87" i="51"/>
  <c r="B61" i="51"/>
  <c r="B107" i="51"/>
  <c r="B53" i="51"/>
  <c r="B125" i="51"/>
  <c r="B103" i="51"/>
  <c r="B148" i="51"/>
  <c r="B98" i="51"/>
  <c r="B69" i="51"/>
  <c r="B18" i="51"/>
  <c r="B24" i="51"/>
  <c r="B33" i="51"/>
  <c r="B97" i="51"/>
  <c r="B126" i="51"/>
  <c r="B138" i="51"/>
  <c r="B7" i="51"/>
  <c r="B27" i="51"/>
  <c r="B13" i="51"/>
  <c r="B60" i="51"/>
  <c r="B25" i="51"/>
  <c r="B55" i="51"/>
  <c r="B100" i="51"/>
  <c r="B135" i="51"/>
  <c r="B82" i="51"/>
  <c r="B8" i="51"/>
  <c r="B81" i="51"/>
  <c r="B127" i="51"/>
  <c r="B114" i="51"/>
  <c r="B23" i="51"/>
  <c r="B62" i="51"/>
  <c r="B84" i="51"/>
  <c r="B118" i="51"/>
  <c r="B73" i="51"/>
  <c r="B139" i="51"/>
  <c r="B136" i="51"/>
  <c r="B77" i="51"/>
  <c r="B134" i="51"/>
  <c r="B130" i="51"/>
  <c r="B67" i="51"/>
  <c r="B14" i="51"/>
  <c r="B147" i="51"/>
  <c r="B94" i="51"/>
  <c r="C139" i="51"/>
  <c r="B138" i="48" s="1"/>
  <c r="C61" i="51"/>
  <c r="B60" i="48" s="1"/>
  <c r="C63" i="51"/>
  <c r="B62" i="48" s="1"/>
  <c r="C64" i="51"/>
  <c r="B63" i="48" s="1"/>
  <c r="C113" i="51"/>
  <c r="B112" i="48" s="1"/>
  <c r="C46" i="51"/>
  <c r="B45" i="48" s="1"/>
  <c r="C126" i="51"/>
  <c r="B125" i="48" s="1"/>
  <c r="C10" i="51"/>
  <c r="B9" i="48" s="1"/>
  <c r="C71" i="51"/>
  <c r="B70" i="48" s="1"/>
  <c r="C132" i="51"/>
  <c r="B131" i="48" s="1"/>
  <c r="C87" i="51"/>
  <c r="B86" i="48" s="1"/>
  <c r="C138" i="51"/>
  <c r="B137" i="48" s="1"/>
  <c r="C82" i="51"/>
  <c r="B81" i="48" s="1"/>
  <c r="C20" i="51"/>
  <c r="B19" i="48" s="1"/>
  <c r="C81" i="51"/>
  <c r="B80" i="48" s="1"/>
  <c r="C143" i="51"/>
  <c r="B142" i="48" s="1"/>
  <c r="C122" i="51"/>
  <c r="B121" i="48" s="1"/>
  <c r="C135" i="51"/>
  <c r="B134" i="48" s="1"/>
  <c r="C125" i="51"/>
  <c r="B124" i="48" s="1"/>
  <c r="C75" i="51"/>
  <c r="B74" i="48" s="1"/>
  <c r="C47" i="51"/>
  <c r="B46" i="48" s="1"/>
  <c r="C40" i="51"/>
  <c r="B39" i="48" s="1"/>
  <c r="C101" i="51"/>
  <c r="B100" i="48" s="1"/>
  <c r="C28" i="51"/>
  <c r="B27" i="48" s="1"/>
  <c r="C53" i="51"/>
  <c r="B52" i="48" s="1"/>
  <c r="C32" i="51"/>
  <c r="B31" i="48" s="1"/>
  <c r="C34" i="51"/>
  <c r="B33" i="48" s="1"/>
  <c r="C114" i="51"/>
  <c r="B113" i="48" s="1"/>
  <c r="C50" i="51"/>
  <c r="B49" i="48" s="1"/>
  <c r="C111" i="51"/>
  <c r="B110" i="48" s="1"/>
  <c r="C76" i="51"/>
  <c r="B75" i="48" s="1"/>
  <c r="C78" i="51"/>
  <c r="B77" i="48" s="1"/>
  <c r="C36" i="51"/>
  <c r="B35" i="48" s="1"/>
  <c r="C144" i="51"/>
  <c r="B143" i="48" s="1"/>
  <c r="C18" i="51"/>
  <c r="B17" i="48" s="1"/>
  <c r="C128" i="51"/>
  <c r="B127" i="48" s="1"/>
  <c r="C70" i="51"/>
  <c r="B69" i="48" s="1"/>
  <c r="C17" i="51"/>
  <c r="B16" i="48" s="1"/>
  <c r="C55" i="51"/>
  <c r="B54" i="48" s="1"/>
  <c r="C137" i="51"/>
  <c r="B136" i="48" s="1"/>
  <c r="C80" i="51"/>
  <c r="B79" i="48" s="1"/>
  <c r="C14" i="51"/>
  <c r="B13" i="48" s="1"/>
  <c r="C8" i="51"/>
  <c r="B7" i="48" s="1"/>
  <c r="C67" i="51"/>
  <c r="B66" i="48" s="1"/>
  <c r="C90" i="51"/>
  <c r="B89" i="48" s="1"/>
  <c r="C37" i="51"/>
  <c r="B36" i="48" s="1"/>
  <c r="C116" i="51"/>
  <c r="B115" i="48" s="1"/>
  <c r="C115" i="51"/>
  <c r="B114" i="48" s="1"/>
  <c r="C39" i="51"/>
  <c r="B38" i="48" s="1"/>
  <c r="C73" i="51"/>
  <c r="B72" i="48" s="1"/>
  <c r="C147" i="51"/>
  <c r="B146" i="48" s="1"/>
  <c r="C23" i="51"/>
  <c r="B22" i="48" s="1"/>
  <c r="C110" i="51"/>
  <c r="B109" i="48" s="1"/>
  <c r="C96" i="51"/>
  <c r="B95" i="48" s="1"/>
  <c r="C72" i="51"/>
  <c r="B71" i="48" s="1"/>
  <c r="C120" i="51"/>
  <c r="B119" i="48" s="1"/>
  <c r="C134" i="51"/>
  <c r="B133" i="48" s="1"/>
  <c r="C69" i="51"/>
  <c r="B68" i="48" s="1"/>
  <c r="C38" i="51"/>
  <c r="B37" i="48" s="1"/>
  <c r="C104" i="51"/>
  <c r="B103" i="48" s="1"/>
  <c r="C131" i="51"/>
  <c r="B130" i="48" s="1"/>
  <c r="C44" i="51"/>
  <c r="B43" i="48" s="1"/>
  <c r="C89" i="51"/>
  <c r="B88" i="48" s="1"/>
  <c r="C77" i="51"/>
  <c r="B76" i="48" s="1"/>
  <c r="C21" i="51"/>
  <c r="B20" i="48" s="1"/>
  <c r="C136" i="51"/>
  <c r="B135" i="48" s="1"/>
  <c r="C109" i="51"/>
  <c r="B108" i="48" s="1"/>
  <c r="C43" i="51"/>
  <c r="B42" i="48" s="1"/>
  <c r="C119" i="51"/>
  <c r="B118" i="48" s="1"/>
  <c r="C66" i="51"/>
  <c r="B65" i="48" s="1"/>
  <c r="C51" i="51"/>
  <c r="B50" i="48" s="1"/>
  <c r="C5" i="51"/>
  <c r="C95" i="51"/>
  <c r="B94" i="48" s="1"/>
  <c r="C124" i="51"/>
  <c r="B123" i="48" s="1"/>
  <c r="C35" i="51"/>
  <c r="B34" i="48" s="1"/>
  <c r="C30" i="51"/>
  <c r="B29" i="48" s="1"/>
  <c r="C91" i="51"/>
  <c r="B90" i="48" s="1"/>
  <c r="C133" i="51"/>
  <c r="B132" i="48" s="1"/>
  <c r="C146" i="51"/>
  <c r="B145" i="48" s="1"/>
  <c r="C127" i="51"/>
  <c r="B126" i="48" s="1"/>
  <c r="C25" i="51"/>
  <c r="B24" i="48" s="1"/>
  <c r="C83" i="51"/>
  <c r="B82" i="48" s="1"/>
  <c r="C60" i="51"/>
  <c r="B59" i="48" s="1"/>
  <c r="C48" i="51"/>
  <c r="B47" i="48" s="1"/>
  <c r="C6" i="51"/>
  <c r="B5" i="48" s="1"/>
  <c r="C22" i="51"/>
  <c r="B21" i="48" s="1"/>
  <c r="C9" i="51"/>
  <c r="B8" i="48" s="1"/>
  <c r="C84" i="51"/>
  <c r="B83" i="48" s="1"/>
  <c r="C42" i="51"/>
  <c r="B41" i="48" s="1"/>
  <c r="C68" i="51"/>
  <c r="B67" i="48" s="1"/>
  <c r="C19" i="51"/>
  <c r="B18" i="48" s="1"/>
  <c r="C107" i="51"/>
  <c r="B106" i="48" s="1"/>
  <c r="C65" i="51"/>
  <c r="B64" i="48" s="1"/>
  <c r="C24" i="51"/>
  <c r="B23" i="48" s="1"/>
  <c r="C29" i="51"/>
  <c r="B28" i="48" s="1"/>
  <c r="C118" i="51"/>
  <c r="B117" i="48" s="1"/>
  <c r="C88" i="51"/>
  <c r="B87" i="48" s="1"/>
  <c r="C103" i="51"/>
  <c r="B102" i="48" s="1"/>
  <c r="C100" i="51"/>
  <c r="B99" i="48" s="1"/>
  <c r="C112" i="51"/>
  <c r="B111" i="48" s="1"/>
  <c r="C56" i="51"/>
  <c r="B55" i="48" s="1"/>
  <c r="C49" i="51"/>
  <c r="B48" i="48" s="1"/>
  <c r="C26" i="51"/>
  <c r="B25" i="48" s="1"/>
  <c r="C123" i="51"/>
  <c r="B122" i="48" s="1"/>
  <c r="C117" i="51"/>
  <c r="B116" i="48" s="1"/>
  <c r="C59" i="51"/>
  <c r="B58" i="48" s="1"/>
  <c r="C108" i="51"/>
  <c r="B107" i="48" s="1"/>
  <c r="C148" i="51"/>
  <c r="B147" i="48" s="1"/>
  <c r="C85" i="51"/>
  <c r="B84" i="48" s="1"/>
  <c r="C145" i="51"/>
  <c r="B144" i="48" s="1"/>
  <c r="C140" i="51"/>
  <c r="B139" i="48" s="1"/>
  <c r="C86" i="51"/>
  <c r="B85" i="48" s="1"/>
  <c r="C57" i="51"/>
  <c r="B56" i="48" s="1"/>
  <c r="C142" i="51"/>
  <c r="B141" i="48" s="1"/>
  <c r="C121" i="51"/>
  <c r="B120" i="48" s="1"/>
  <c r="C58" i="51"/>
  <c r="B57" i="48" s="1"/>
  <c r="C15" i="51"/>
  <c r="B14" i="48" s="1"/>
  <c r="C7" i="51"/>
  <c r="B6" i="48" s="1"/>
  <c r="C74" i="51"/>
  <c r="B73" i="48" s="1"/>
  <c r="C13" i="51"/>
  <c r="B12" i="48" s="1"/>
  <c r="C97" i="51"/>
  <c r="B96" i="48" s="1"/>
  <c r="C106" i="51"/>
  <c r="B105" i="48" s="1"/>
  <c r="C129" i="51"/>
  <c r="B128" i="48" s="1"/>
  <c r="C102" i="51"/>
  <c r="B101" i="48" s="1"/>
  <c r="C141" i="51"/>
  <c r="B140" i="48" s="1"/>
  <c r="C62" i="51"/>
  <c r="B61" i="48" s="1"/>
  <c r="C12" i="51"/>
  <c r="B11" i="48" s="1"/>
  <c r="C130" i="51"/>
  <c r="B129" i="48" s="1"/>
  <c r="C105" i="51"/>
  <c r="B104" i="48" s="1"/>
  <c r="C79" i="51"/>
  <c r="B78" i="48" s="1"/>
  <c r="C54" i="51"/>
  <c r="B53" i="48" s="1"/>
  <c r="C11" i="51"/>
  <c r="B10" i="48" s="1"/>
  <c r="C92" i="51"/>
  <c r="B91" i="48" s="1"/>
  <c r="C99" i="51"/>
  <c r="B98" i="48" s="1"/>
  <c r="C16" i="51"/>
  <c r="B15" i="48" s="1"/>
  <c r="C45" i="51"/>
  <c r="B44" i="48" s="1"/>
  <c r="C31" i="51"/>
  <c r="B30" i="48" s="1"/>
  <c r="C52" i="51"/>
  <c r="B51" i="48" s="1"/>
  <c r="C94" i="51"/>
  <c r="B93" i="48" s="1"/>
  <c r="C41" i="51"/>
  <c r="B40" i="48" s="1"/>
  <c r="C98" i="51"/>
  <c r="B97" i="48" s="1"/>
  <c r="C33" i="51"/>
  <c r="B32" i="48" s="1"/>
  <c r="C27" i="51"/>
  <c r="B26" i="48" s="1"/>
  <c r="C93" i="51"/>
  <c r="B92" i="48" s="1"/>
  <c r="B1" i="51" l="1"/>
  <c r="R11" i="39" s="1"/>
  <c r="C1" i="51"/>
  <c r="R13" i="39" s="1"/>
  <c r="C6" i="82" s="1"/>
  <c r="B4" i="48"/>
  <c r="Z25" i="39" l="1"/>
  <c r="U25" i="39" s="1"/>
  <c r="J21" i="73"/>
  <c r="C33" i="67"/>
  <c r="C70" i="67"/>
  <c r="C7" i="67"/>
  <c r="C74" i="67"/>
  <c r="C111" i="67"/>
  <c r="C138" i="67"/>
  <c r="C96" i="67"/>
  <c r="C101" i="48"/>
  <c r="C40" i="48"/>
  <c r="C108" i="48"/>
  <c r="C35" i="48"/>
  <c r="C125" i="48"/>
  <c r="C12" i="48"/>
  <c r="C43" i="48"/>
  <c r="C92" i="48"/>
  <c r="C138" i="48"/>
  <c r="C45" i="48"/>
  <c r="C135" i="67"/>
  <c r="C103" i="67"/>
  <c r="C41" i="48"/>
  <c r="C129" i="48"/>
  <c r="C144" i="48"/>
  <c r="C32" i="67"/>
  <c r="C58" i="67"/>
  <c r="C31" i="48"/>
  <c r="C49" i="48"/>
  <c r="C59" i="48"/>
  <c r="C133" i="48"/>
  <c r="C63" i="67"/>
  <c r="C21" i="48"/>
  <c r="C9" i="48"/>
  <c r="C104" i="48"/>
  <c r="C145" i="67"/>
  <c r="C28" i="48"/>
  <c r="C74" i="48"/>
  <c r="C73" i="48"/>
  <c r="C121" i="67"/>
  <c r="C18" i="48"/>
  <c r="C115" i="48"/>
  <c r="C119" i="67"/>
  <c r="C107" i="48"/>
  <c r="C41" i="67"/>
  <c r="C10" i="48"/>
  <c r="C86" i="48"/>
  <c r="C21" i="67"/>
  <c r="C130" i="48"/>
  <c r="C57" i="48"/>
  <c r="C47" i="48"/>
  <c r="C76" i="48"/>
  <c r="C64" i="48"/>
  <c r="C11" i="67"/>
  <c r="C59" i="67"/>
  <c r="C42" i="67"/>
  <c r="C22" i="67"/>
  <c r="C80" i="48"/>
  <c r="C26" i="48"/>
  <c r="C72" i="48"/>
  <c r="C63" i="48"/>
  <c r="C94" i="67"/>
  <c r="C13" i="67"/>
  <c r="C50" i="67"/>
  <c r="C146" i="67"/>
  <c r="C54" i="67"/>
  <c r="C91" i="67"/>
  <c r="C128" i="67"/>
  <c r="C76" i="67"/>
  <c r="C91" i="48"/>
  <c r="C20" i="48"/>
  <c r="C58" i="48"/>
  <c r="C139" i="48"/>
  <c r="C105" i="48"/>
  <c r="C136" i="48"/>
  <c r="C3" i="48"/>
  <c r="C22" i="48"/>
  <c r="C119" i="48"/>
  <c r="C85" i="48"/>
  <c r="C42" i="48"/>
  <c r="C109" i="67"/>
  <c r="C140" i="67"/>
  <c r="C51" i="48"/>
  <c r="C98" i="48"/>
  <c r="C7" i="48"/>
  <c r="C89" i="48"/>
  <c r="C15" i="48"/>
  <c r="C52" i="67"/>
  <c r="C68" i="67"/>
  <c r="C115" i="67"/>
  <c r="C55" i="48"/>
  <c r="C69" i="67"/>
  <c r="C95" i="67"/>
  <c r="C78" i="48"/>
  <c r="C25" i="48"/>
  <c r="C38" i="67"/>
  <c r="C5" i="48"/>
  <c r="C43" i="67"/>
  <c r="C126" i="48"/>
  <c r="C84" i="67"/>
  <c r="C23" i="67"/>
  <c r="C40" i="67"/>
  <c r="C8" i="67"/>
  <c r="C35" i="67"/>
  <c r="C140" i="48"/>
  <c r="C54" i="48"/>
  <c r="C139" i="67"/>
  <c r="C30" i="48"/>
  <c r="C112" i="48"/>
  <c r="C102" i="67"/>
  <c r="C87" i="48"/>
  <c r="C94" i="48"/>
  <c r="C107" i="67"/>
  <c r="C62" i="48"/>
  <c r="C113" i="67"/>
  <c r="C62" i="67"/>
  <c r="C37" i="67"/>
  <c r="C141" i="48"/>
  <c r="C110" i="48"/>
  <c r="C27" i="48"/>
  <c r="C17" i="48"/>
  <c r="C34" i="48"/>
  <c r="C32" i="48"/>
  <c r="C67" i="67"/>
  <c r="C120" i="48"/>
  <c r="C110" i="67"/>
  <c r="C27" i="67"/>
  <c r="C83" i="48"/>
  <c r="C132" i="67"/>
  <c r="C30" i="67"/>
  <c r="C126" i="67"/>
  <c r="C24" i="67"/>
  <c r="C71" i="67"/>
  <c r="C108" i="67"/>
  <c r="C56" i="67"/>
  <c r="C81" i="48"/>
  <c r="C127" i="48"/>
  <c r="C96" i="48"/>
  <c r="C71" i="48"/>
  <c r="C39" i="48"/>
  <c r="C67" i="48"/>
  <c r="C109" i="48"/>
  <c r="C65" i="48"/>
  <c r="C46" i="48"/>
  <c r="C61" i="48"/>
  <c r="C37" i="48"/>
  <c r="C99" i="48"/>
  <c r="C135" i="48"/>
  <c r="C72" i="67"/>
  <c r="C123" i="67"/>
  <c r="C89" i="67"/>
  <c r="C26" i="67"/>
  <c r="C124" i="67"/>
  <c r="C12" i="67"/>
  <c r="C39" i="67"/>
  <c r="C6" i="67"/>
  <c r="C80" i="67"/>
  <c r="C103" i="48"/>
  <c r="C104" i="67"/>
  <c r="C60" i="67"/>
  <c r="C55" i="67"/>
  <c r="C8" i="48"/>
  <c r="C118" i="48"/>
  <c r="C66" i="48"/>
  <c r="C53" i="48"/>
  <c r="C101" i="67"/>
  <c r="C48" i="67"/>
  <c r="C105" i="67"/>
  <c r="C20" i="67"/>
  <c r="C137" i="67"/>
  <c r="C5" i="67"/>
  <c r="C13" i="48"/>
  <c r="C44" i="67"/>
  <c r="C18" i="67"/>
  <c r="C142" i="67"/>
  <c r="C117" i="67"/>
  <c r="C34" i="67"/>
  <c r="C61" i="67"/>
  <c r="C65" i="67"/>
  <c r="C122" i="67"/>
  <c r="C97" i="67"/>
  <c r="C97" i="48"/>
  <c r="C93" i="48"/>
  <c r="C124" i="48"/>
  <c r="C14" i="67"/>
  <c r="C82" i="48"/>
  <c r="C133" i="67"/>
  <c r="C82" i="67"/>
  <c r="C79" i="67"/>
  <c r="C93" i="67"/>
  <c r="C134" i="67"/>
  <c r="C49" i="67"/>
  <c r="C36" i="48"/>
  <c r="C4" i="48"/>
  <c r="C73" i="67"/>
  <c r="C136" i="67"/>
  <c r="C121" i="48"/>
  <c r="C131" i="67"/>
  <c r="C112" i="67"/>
  <c r="C10" i="67"/>
  <c r="C106" i="67"/>
  <c r="C4" i="67"/>
  <c r="C51" i="67"/>
  <c r="C98" i="67"/>
  <c r="C36" i="67"/>
  <c r="C134" i="48"/>
  <c r="C78" i="67"/>
  <c r="C44" i="48"/>
  <c r="C120" i="67"/>
  <c r="C88" i="48"/>
  <c r="C79" i="48"/>
  <c r="C14" i="48"/>
  <c r="C83" i="67"/>
  <c r="C114" i="48"/>
  <c r="C75" i="67"/>
  <c r="C48" i="48"/>
  <c r="C9" i="67"/>
  <c r="C11" i="48"/>
  <c r="C19" i="48"/>
  <c r="C125" i="67"/>
  <c r="C68" i="48"/>
  <c r="C3" i="67"/>
  <c r="C24" i="48"/>
  <c r="C85" i="67"/>
  <c r="C117" i="48"/>
  <c r="C143" i="48"/>
  <c r="C116" i="48"/>
  <c r="C127" i="67"/>
  <c r="C77" i="67"/>
  <c r="C33" i="48"/>
  <c r="C25" i="67"/>
  <c r="C142" i="48"/>
  <c r="C15" i="67"/>
  <c r="C122" i="48"/>
  <c r="C130" i="67"/>
  <c r="C123" i="48"/>
  <c r="C114" i="67"/>
  <c r="C145" i="48"/>
  <c r="C113" i="48"/>
  <c r="C90" i="67"/>
  <c r="C116" i="67"/>
  <c r="C70" i="48"/>
  <c r="C6" i="48"/>
  <c r="C92" i="67"/>
  <c r="C129" i="67"/>
  <c r="C86" i="67"/>
  <c r="C143" i="67"/>
  <c r="C31" i="67"/>
  <c r="C88" i="67"/>
  <c r="C16" i="67"/>
  <c r="C84" i="48"/>
  <c r="C66" i="67"/>
  <c r="C95" i="48"/>
  <c r="C46" i="67"/>
  <c r="C144" i="67"/>
  <c r="C100" i="67"/>
  <c r="C29" i="48"/>
  <c r="C141" i="67"/>
  <c r="C28" i="67"/>
  <c r="C128" i="48"/>
  <c r="C118" i="67"/>
  <c r="C64" i="67"/>
  <c r="C100" i="48"/>
  <c r="C137" i="48"/>
  <c r="C38" i="48"/>
  <c r="C16" i="48"/>
  <c r="C81" i="67"/>
  <c r="C60" i="48"/>
  <c r="C147" i="48"/>
  <c r="C146" i="48"/>
  <c r="C132" i="48"/>
  <c r="C147" i="67"/>
  <c r="C45" i="67"/>
  <c r="C99" i="67"/>
  <c r="C77" i="48"/>
  <c r="C57" i="67"/>
  <c r="C87" i="67"/>
  <c r="C56" i="48"/>
  <c r="C17" i="67"/>
  <c r="C131" i="48"/>
  <c r="C90" i="48"/>
  <c r="C106" i="48"/>
  <c r="C102" i="48"/>
  <c r="C47" i="67"/>
  <c r="C29" i="67"/>
  <c r="C50" i="48"/>
  <c r="C53" i="67"/>
  <c r="C19" i="67"/>
  <c r="C111" i="48"/>
  <c r="C69" i="48"/>
  <c r="C75" i="48"/>
  <c r="C52" i="48"/>
  <c r="C23" i="48"/>
  <c r="E5" i="57"/>
  <c r="C16" i="66" l="1"/>
  <c r="D5" i="63"/>
  <c r="L17" i="66"/>
  <c r="G7" i="82"/>
  <c r="I7" i="82" s="1"/>
  <c r="E21" i="73"/>
  <c r="E4" i="57"/>
  <c r="G10" i="66" l="1"/>
  <c r="G11" i="66" l="1"/>
  <c r="G12" i="66" s="1"/>
  <c r="L10" i="66" l="1"/>
  <c r="L11" i="66" s="1"/>
  <c r="L21" i="66" l="1"/>
  <c r="D6" i="63"/>
  <c r="D7" i="63" s="1"/>
  <c r="D8" i="63" s="1"/>
  <c r="D9" i="63" s="1"/>
  <c r="D10" i="63" s="1"/>
  <c r="D11" i="63" s="1"/>
  <c r="D12" i="63" s="1"/>
  <c r="D13" i="63" s="1"/>
  <c r="D14" i="63" s="1"/>
  <c r="D15" i="63" s="1"/>
  <c r="D16" i="63" s="1"/>
  <c r="D17" i="63" s="1"/>
  <c r="D18" i="63" s="1"/>
  <c r="D19" i="63" s="1"/>
  <c r="D20" i="63" s="1"/>
  <c r="D21" i="63" s="1"/>
  <c r="D22" i="63" s="1"/>
  <c r="D23" i="63" s="1"/>
  <c r="D24" i="63" s="1"/>
  <c r="D25" i="63" s="1"/>
  <c r="D26" i="63" s="1"/>
  <c r="D27" i="63" s="1"/>
  <c r="D28" i="63" s="1"/>
  <c r="D29" i="63" s="1"/>
  <c r="D30" i="63" s="1"/>
  <c r="D31" i="63" s="1"/>
  <c r="D32" i="63" s="1"/>
  <c r="D33" i="63" s="1"/>
  <c r="D34" i="63" s="1"/>
  <c r="D35" i="63" s="1"/>
  <c r="D36" i="63" s="1"/>
  <c r="D37" i="63" s="1"/>
  <c r="D38" i="63" s="1"/>
  <c r="D39" i="63" s="1"/>
  <c r="D40" i="63" s="1"/>
  <c r="D41" i="63" s="1"/>
  <c r="D42" i="63" s="1"/>
  <c r="D43" i="63" s="1"/>
  <c r="D44" i="63" s="1"/>
  <c r="D45" i="63" s="1"/>
  <c r="D46" i="63" s="1"/>
  <c r="D47" i="63" s="1"/>
  <c r="D48" i="63" s="1"/>
  <c r="D49" i="63" s="1"/>
  <c r="D50" i="63" s="1"/>
  <c r="D51" i="63" s="1"/>
  <c r="D52" i="63" s="1"/>
  <c r="D53" i="63" s="1"/>
  <c r="D54" i="63" s="1"/>
  <c r="D55" i="63" s="1"/>
  <c r="D56" i="63" s="1"/>
  <c r="D57" i="63" s="1"/>
  <c r="D58" i="63" s="1"/>
  <c r="D59" i="63" s="1"/>
  <c r="D60" i="63" s="1"/>
  <c r="D61" i="63" s="1"/>
  <c r="D62" i="63" s="1"/>
  <c r="D63" i="63" s="1"/>
  <c r="D64" i="63" s="1"/>
  <c r="D65" i="63" s="1"/>
  <c r="D66" i="63" s="1"/>
  <c r="D67" i="63" s="1"/>
  <c r="D68" i="63" s="1"/>
  <c r="D69" i="63" s="1"/>
  <c r="D70" i="63" s="1"/>
  <c r="D71" i="63" s="1"/>
  <c r="D72" i="63" s="1"/>
  <c r="D73" i="63" s="1"/>
  <c r="D74" i="63" s="1"/>
  <c r="D75" i="63" s="1"/>
  <c r="D76" i="63" s="1"/>
  <c r="D77" i="63" s="1"/>
  <c r="D78" i="63" s="1"/>
  <c r="D79" i="63" s="1"/>
  <c r="D80" i="63" s="1"/>
  <c r="D81" i="63" s="1"/>
  <c r="D82" i="63" s="1"/>
  <c r="D83" i="63" s="1"/>
  <c r="D84" i="63" s="1"/>
  <c r="D85" i="63" s="1"/>
  <c r="D86" i="63" s="1"/>
  <c r="D87" i="63" s="1"/>
  <c r="D88" i="63" s="1"/>
  <c r="D89" i="63" s="1"/>
  <c r="D90" i="63" s="1"/>
  <c r="D91" i="63" s="1"/>
  <c r="D92" i="63" s="1"/>
  <c r="D93" i="63" s="1"/>
  <c r="D94" i="63" s="1"/>
  <c r="D95" i="63" s="1"/>
  <c r="D96" i="63" s="1"/>
  <c r="D97" i="63" s="1"/>
  <c r="D98" i="63" s="1"/>
  <c r="D99" i="63" s="1"/>
  <c r="D100" i="63" s="1"/>
  <c r="D101" i="63" s="1"/>
  <c r="D102" i="63" s="1"/>
  <c r="D103" i="63" s="1"/>
  <c r="D104" i="63" s="1"/>
  <c r="D105" i="63" s="1"/>
  <c r="D106" i="63" s="1"/>
  <c r="D107" i="63" s="1"/>
  <c r="D108" i="63" s="1"/>
  <c r="D109" i="63" s="1"/>
  <c r="D110" i="63" s="1"/>
  <c r="D111" i="63" s="1"/>
  <c r="D112" i="63" s="1"/>
  <c r="D113" i="63" s="1"/>
  <c r="D114" i="63" s="1"/>
  <c r="D115" i="63" s="1"/>
  <c r="D116" i="63" s="1"/>
  <c r="D117" i="63" s="1"/>
  <c r="D118" i="63" s="1"/>
  <c r="D119" i="63" s="1"/>
  <c r="D120" i="63" s="1"/>
  <c r="D121" i="63" s="1"/>
  <c r="D122" i="63" s="1"/>
  <c r="D123" i="63" s="1"/>
  <c r="D124" i="63" s="1"/>
  <c r="D125" i="63" s="1"/>
  <c r="D126" i="63" s="1"/>
  <c r="D127" i="63" s="1"/>
  <c r="D128" i="63" s="1"/>
  <c r="D129" i="63" s="1"/>
  <c r="D130" i="63" s="1"/>
  <c r="D131" i="63" s="1"/>
  <c r="D132" i="63" s="1"/>
  <c r="D133" i="63" s="1"/>
  <c r="D134" i="63" s="1"/>
  <c r="D135" i="63" s="1"/>
  <c r="D136" i="63" s="1"/>
  <c r="D137" i="63" s="1"/>
  <c r="D138" i="63" s="1"/>
  <c r="D139" i="63" s="1"/>
  <c r="D140" i="63" s="1"/>
  <c r="D141" i="63" s="1"/>
  <c r="D142" i="63" s="1"/>
  <c r="D143" i="63" s="1"/>
  <c r="D144" i="63" s="1"/>
  <c r="D145" i="63" s="1"/>
  <c r="D146" i="63" s="1"/>
  <c r="D147" i="63" s="1"/>
  <c r="D148" i="63" s="1"/>
  <c r="D149" i="63" s="1"/>
</calcChain>
</file>

<file path=xl/sharedStrings.xml><?xml version="1.0" encoding="utf-8"?>
<sst xmlns="http://schemas.openxmlformats.org/spreadsheetml/2006/main" count="902" uniqueCount="481">
  <si>
    <t>その他</t>
    <rPh sb="2" eb="3">
      <t>タ</t>
    </rPh>
    <phoneticPr fontId="3"/>
  </si>
  <si>
    <t>エリアNo</t>
    <phoneticPr fontId="3"/>
  </si>
  <si>
    <t>宅地等</t>
    <rPh sb="0" eb="3">
      <t>タクチトウ</t>
    </rPh>
    <phoneticPr fontId="3"/>
  </si>
  <si>
    <t>舗装された土地</t>
    <rPh sb="0" eb="2">
      <t>ホソウ</t>
    </rPh>
    <rPh sb="5" eb="7">
      <t>トチ</t>
    </rPh>
    <phoneticPr fontId="3"/>
  </si>
  <si>
    <t>その他土地からの流出雨水量を増加させるおそれのある行為に係る土地</t>
    <rPh sb="2" eb="3">
      <t>タ</t>
    </rPh>
    <rPh sb="3" eb="5">
      <t>トチ</t>
    </rPh>
    <rPh sb="8" eb="10">
      <t>リュウシュツ</t>
    </rPh>
    <rPh sb="10" eb="12">
      <t>ウスイ</t>
    </rPh>
    <rPh sb="12" eb="13">
      <t>リョウ</t>
    </rPh>
    <rPh sb="14" eb="16">
      <t>ゾウカ</t>
    </rPh>
    <rPh sb="25" eb="27">
      <t>コウイ</t>
    </rPh>
    <rPh sb="28" eb="29">
      <t>カカ</t>
    </rPh>
    <rPh sb="30" eb="32">
      <t>トチ</t>
    </rPh>
    <phoneticPr fontId="3"/>
  </si>
  <si>
    <t>左記以外の土地</t>
    <rPh sb="0" eb="2">
      <t>サキ</t>
    </rPh>
    <rPh sb="2" eb="4">
      <t>イガイ</t>
    </rPh>
    <rPh sb="5" eb="7">
      <t>トチ</t>
    </rPh>
    <phoneticPr fontId="3"/>
  </si>
  <si>
    <t>宅地</t>
    <rPh sb="0" eb="2">
      <t>タクチ</t>
    </rPh>
    <phoneticPr fontId="3"/>
  </si>
  <si>
    <t>池沼</t>
    <rPh sb="0" eb="1">
      <t>イケ</t>
    </rPh>
    <rPh sb="1" eb="2">
      <t>ヌマ</t>
    </rPh>
    <phoneticPr fontId="3"/>
  </si>
  <si>
    <t>水路</t>
    <rPh sb="0" eb="2">
      <t>スイロ</t>
    </rPh>
    <phoneticPr fontId="3"/>
  </si>
  <si>
    <t>ため池</t>
    <rPh sb="2" eb="3">
      <t>イケ</t>
    </rPh>
    <phoneticPr fontId="3"/>
  </si>
  <si>
    <t>道路（法面を有しないものに限る。）</t>
    <rPh sb="0" eb="2">
      <t>ドウロ</t>
    </rPh>
    <rPh sb="3" eb="4">
      <t>ノリ</t>
    </rPh>
    <rPh sb="4" eb="5">
      <t>メン</t>
    </rPh>
    <rPh sb="6" eb="7">
      <t>ユウ</t>
    </rPh>
    <rPh sb="13" eb="14">
      <t>カギ</t>
    </rPh>
    <phoneticPr fontId="3"/>
  </si>
  <si>
    <t>道路（法面を有するものに限る。）</t>
    <rPh sb="0" eb="2">
      <t>ドウロ</t>
    </rPh>
    <rPh sb="3" eb="4">
      <t>ノリ</t>
    </rPh>
    <rPh sb="4" eb="5">
      <t>メン</t>
    </rPh>
    <rPh sb="6" eb="7">
      <t>ユウ</t>
    </rPh>
    <rPh sb="12" eb="13">
      <t>カギ</t>
    </rPh>
    <phoneticPr fontId="3"/>
  </si>
  <si>
    <t>鉄道線路（法面を有しないものに限る。）</t>
    <rPh sb="0" eb="2">
      <t>テツドウ</t>
    </rPh>
    <rPh sb="2" eb="4">
      <t>センロ</t>
    </rPh>
    <phoneticPr fontId="3"/>
  </si>
  <si>
    <t>鉄道線路（法面を有するものに限る。）</t>
    <rPh sb="0" eb="2">
      <t>テツドウ</t>
    </rPh>
    <rPh sb="2" eb="4">
      <t>センロ</t>
    </rPh>
    <phoneticPr fontId="3"/>
  </si>
  <si>
    <t>飛行場（法面を有しないものに限る。）</t>
    <rPh sb="0" eb="3">
      <t>ヒコウジョウ</t>
    </rPh>
    <phoneticPr fontId="3"/>
  </si>
  <si>
    <t>飛行場（法面を有するものに限る。）</t>
    <rPh sb="0" eb="3">
      <t>ヒコウジョウ</t>
    </rPh>
    <phoneticPr fontId="3"/>
  </si>
  <si>
    <t>コンクリート等の不浸透性の材料により覆われた土地（法面を除く）</t>
    <rPh sb="6" eb="7">
      <t>トウ</t>
    </rPh>
    <rPh sb="8" eb="9">
      <t>フ</t>
    </rPh>
    <rPh sb="9" eb="12">
      <t>シントウセイ</t>
    </rPh>
    <rPh sb="13" eb="15">
      <t>ザイリョウ</t>
    </rPh>
    <rPh sb="18" eb="19">
      <t>オオ</t>
    </rPh>
    <rPh sb="22" eb="24">
      <t>トチ</t>
    </rPh>
    <rPh sb="25" eb="26">
      <t>ノリ</t>
    </rPh>
    <rPh sb="26" eb="27">
      <t>メン</t>
    </rPh>
    <rPh sb="28" eb="29">
      <t>ノゾ</t>
    </rPh>
    <phoneticPr fontId="3"/>
  </si>
  <si>
    <t>コンクリート等の不浸透性の材料により覆われた法面</t>
    <rPh sb="6" eb="7">
      <t>トウ</t>
    </rPh>
    <rPh sb="8" eb="9">
      <t>フ</t>
    </rPh>
    <rPh sb="9" eb="12">
      <t>シントウセイ</t>
    </rPh>
    <rPh sb="13" eb="15">
      <t>ザイリョウ</t>
    </rPh>
    <rPh sb="18" eb="19">
      <t>オオ</t>
    </rPh>
    <rPh sb="22" eb="23">
      <t>ノリ</t>
    </rPh>
    <rPh sb="23" eb="24">
      <t>メン</t>
    </rPh>
    <phoneticPr fontId="3"/>
  </si>
  <si>
    <t>ゴルフ場（雨水を排除するための排水施設を伴うもの）</t>
    <rPh sb="3" eb="4">
      <t>ジョウ</t>
    </rPh>
    <rPh sb="5" eb="7">
      <t>ウスイ</t>
    </rPh>
    <rPh sb="8" eb="10">
      <t>ハイジョ</t>
    </rPh>
    <rPh sb="15" eb="17">
      <t>ハイスイ</t>
    </rPh>
    <rPh sb="17" eb="19">
      <t>シセツ</t>
    </rPh>
    <rPh sb="20" eb="21">
      <t>トモナ</t>
    </rPh>
    <phoneticPr fontId="3"/>
  </si>
  <si>
    <t>運動場その他これに類する施設（雨水を排除するための排水施設を伴うものに限る）</t>
    <rPh sb="0" eb="3">
      <t>ウンドウジョウ</t>
    </rPh>
    <rPh sb="5" eb="6">
      <t>タ</t>
    </rPh>
    <rPh sb="9" eb="10">
      <t>ルイ</t>
    </rPh>
    <rPh sb="12" eb="14">
      <t>シセツ</t>
    </rPh>
    <rPh sb="15" eb="17">
      <t>ウスイ</t>
    </rPh>
    <rPh sb="18" eb="20">
      <t>ハイジョ</t>
    </rPh>
    <rPh sb="25" eb="27">
      <t>ハイスイ</t>
    </rPh>
    <rPh sb="27" eb="29">
      <t>シセツ</t>
    </rPh>
    <rPh sb="30" eb="31">
      <t>トモナ</t>
    </rPh>
    <rPh sb="35" eb="36">
      <t>カギ</t>
    </rPh>
    <phoneticPr fontId="3"/>
  </si>
  <si>
    <t>ローラーその他これに類する建設機械を用いて締め固められた土地</t>
    <rPh sb="6" eb="7">
      <t>タ</t>
    </rPh>
    <rPh sb="10" eb="11">
      <t>ルイ</t>
    </rPh>
    <rPh sb="13" eb="15">
      <t>ケンセツ</t>
    </rPh>
    <rPh sb="15" eb="17">
      <t>キカイ</t>
    </rPh>
    <rPh sb="18" eb="19">
      <t>モチ</t>
    </rPh>
    <rPh sb="21" eb="22">
      <t>シ</t>
    </rPh>
    <rPh sb="23" eb="24">
      <t>カタ</t>
    </rPh>
    <rPh sb="28" eb="30">
      <t>トチ</t>
    </rPh>
    <phoneticPr fontId="3"/>
  </si>
  <si>
    <t>山地</t>
    <rPh sb="0" eb="2">
      <t>サンチ</t>
    </rPh>
    <phoneticPr fontId="3"/>
  </si>
  <si>
    <t>人工的に造成された植生に覆われた法面</t>
    <rPh sb="0" eb="2">
      <t>ジンコウ</t>
    </rPh>
    <rPh sb="2" eb="3">
      <t>テキ</t>
    </rPh>
    <rPh sb="4" eb="6">
      <t>ゾウセイ</t>
    </rPh>
    <rPh sb="9" eb="11">
      <t>ショクセイ</t>
    </rPh>
    <rPh sb="12" eb="13">
      <t>オオ</t>
    </rPh>
    <rPh sb="16" eb="17">
      <t>ノリ</t>
    </rPh>
    <rPh sb="17" eb="18">
      <t>メン</t>
    </rPh>
    <phoneticPr fontId="3"/>
  </si>
  <si>
    <t>林地、耕地、原野その他ローラーその他これに類する建設機械を用いていない土地</t>
    <rPh sb="0" eb="2">
      <t>リンチ</t>
    </rPh>
    <rPh sb="3" eb="5">
      <t>コウチ</t>
    </rPh>
    <rPh sb="6" eb="8">
      <t>ゲンヤ</t>
    </rPh>
    <rPh sb="10" eb="11">
      <t>タ</t>
    </rPh>
    <rPh sb="17" eb="18">
      <t>タ</t>
    </rPh>
    <rPh sb="21" eb="22">
      <t>ルイ</t>
    </rPh>
    <rPh sb="24" eb="26">
      <t>ケンセツ</t>
    </rPh>
    <rPh sb="26" eb="28">
      <t>キカイ</t>
    </rPh>
    <rPh sb="29" eb="30">
      <t>モチ</t>
    </rPh>
    <rPh sb="35" eb="37">
      <t>トチ</t>
    </rPh>
    <phoneticPr fontId="3"/>
  </si>
  <si>
    <t>合　計</t>
    <rPh sb="0" eb="1">
      <t>ゴウ</t>
    </rPh>
    <rPh sb="2" eb="3">
      <t>ケイ</t>
    </rPh>
    <phoneticPr fontId="3"/>
  </si>
  <si>
    <t>土　地　利　用　区　分</t>
    <rPh sb="0" eb="1">
      <t>ツチ</t>
    </rPh>
    <rPh sb="2" eb="3">
      <t>チ</t>
    </rPh>
    <rPh sb="4" eb="5">
      <t>リ</t>
    </rPh>
    <rPh sb="6" eb="7">
      <t>ヨウ</t>
    </rPh>
    <rPh sb="8" eb="9">
      <t>ク</t>
    </rPh>
    <rPh sb="10" eb="11">
      <t>ブン</t>
    </rPh>
    <phoneticPr fontId="3"/>
  </si>
  <si>
    <t>宅　　　地</t>
    <rPh sb="0" eb="1">
      <t>タク</t>
    </rPh>
    <rPh sb="4" eb="5">
      <t>チ</t>
    </rPh>
    <phoneticPr fontId="3"/>
  </si>
  <si>
    <t>池　　　沼</t>
    <rPh sb="0" eb="1">
      <t>イケ</t>
    </rPh>
    <rPh sb="4" eb="5">
      <t>ヌマ</t>
    </rPh>
    <phoneticPr fontId="3"/>
  </si>
  <si>
    <t>水　　　路</t>
    <rPh sb="0" eb="1">
      <t>ミズ</t>
    </rPh>
    <rPh sb="4" eb="5">
      <t>ロ</t>
    </rPh>
    <phoneticPr fontId="3"/>
  </si>
  <si>
    <t>た  め　池</t>
    <rPh sb="5" eb="6">
      <t>イケ</t>
    </rPh>
    <phoneticPr fontId="3"/>
  </si>
  <si>
    <t>小　　　計</t>
    <rPh sb="0" eb="1">
      <t>ショウ</t>
    </rPh>
    <rPh sb="4" eb="5">
      <t>ケイ</t>
    </rPh>
    <phoneticPr fontId="3"/>
  </si>
  <si>
    <t>運動場その他これに類する施設（雨水を排除するための排水施設を伴うものに限る。</t>
    <rPh sb="0" eb="3">
      <t>ウンドウジョウ</t>
    </rPh>
    <rPh sb="5" eb="6">
      <t>タ</t>
    </rPh>
    <rPh sb="9" eb="10">
      <t>ルイ</t>
    </rPh>
    <rPh sb="12" eb="14">
      <t>シセツ</t>
    </rPh>
    <rPh sb="15" eb="17">
      <t>ウスイ</t>
    </rPh>
    <rPh sb="18" eb="20">
      <t>ハイジョ</t>
    </rPh>
    <rPh sb="25" eb="27">
      <t>ハイスイ</t>
    </rPh>
    <rPh sb="27" eb="29">
      <t>シセツ</t>
    </rPh>
    <rPh sb="30" eb="31">
      <t>トモナ</t>
    </rPh>
    <rPh sb="35" eb="36">
      <t>カギ</t>
    </rPh>
    <phoneticPr fontId="3"/>
  </si>
  <si>
    <t>上記に揚げる土地以外の土地</t>
    <rPh sb="0" eb="2">
      <t>ジョウキ</t>
    </rPh>
    <rPh sb="3" eb="4">
      <t>ア</t>
    </rPh>
    <rPh sb="6" eb="8">
      <t>トチ</t>
    </rPh>
    <rPh sb="8" eb="10">
      <t>イガイ</t>
    </rPh>
    <rPh sb="11" eb="13">
      <t>トチ</t>
    </rPh>
    <phoneticPr fontId="3"/>
  </si>
  <si>
    <t>山　　　地</t>
    <rPh sb="0" eb="1">
      <t>ヤマ</t>
    </rPh>
    <rPh sb="4" eb="5">
      <t>チ</t>
    </rPh>
    <phoneticPr fontId="3"/>
  </si>
  <si>
    <t>合　　　計</t>
    <rPh sb="0" eb="1">
      <t>ゴウ</t>
    </rPh>
    <rPh sb="4" eb="5">
      <t>ケイ</t>
    </rPh>
    <phoneticPr fontId="3"/>
  </si>
  <si>
    <t>ha</t>
    <phoneticPr fontId="3"/>
  </si>
  <si>
    <t>ため池</t>
  </si>
  <si>
    <t>対策基準</t>
    <rPh sb="0" eb="2">
      <t>タイサク</t>
    </rPh>
    <rPh sb="2" eb="4">
      <t>キジュン</t>
    </rPh>
    <phoneticPr fontId="3"/>
  </si>
  <si>
    <t>①</t>
    <phoneticPr fontId="3"/>
  </si>
  <si>
    <t>②</t>
    <phoneticPr fontId="3"/>
  </si>
  <si>
    <t>(ha)</t>
    <phoneticPr fontId="3"/>
  </si>
  <si>
    <t>③面積差</t>
    <rPh sb="1" eb="3">
      <t>メンセキ</t>
    </rPh>
    <rPh sb="3" eb="4">
      <t>サ</t>
    </rPh>
    <phoneticPr fontId="3"/>
  </si>
  <si>
    <t>面積（ha）</t>
    <rPh sb="0" eb="2">
      <t>メンセキ</t>
    </rPh>
    <phoneticPr fontId="3"/>
  </si>
  <si>
    <t>（ha）②－①</t>
    <phoneticPr fontId="3"/>
  </si>
  <si>
    <t>小計</t>
    <rPh sb="0" eb="1">
      <t>ショウ</t>
    </rPh>
    <rPh sb="1" eb="2">
      <t>ケイ</t>
    </rPh>
    <phoneticPr fontId="3"/>
  </si>
  <si>
    <t>③</t>
    <phoneticPr fontId="3"/>
  </si>
  <si>
    <t>④</t>
    <phoneticPr fontId="3"/>
  </si>
  <si>
    <t>⑤</t>
    <phoneticPr fontId="3"/>
  </si>
  <si>
    <t>⑥</t>
    <phoneticPr fontId="3"/>
  </si>
  <si>
    <t>⑦</t>
    <phoneticPr fontId="3"/>
  </si>
  <si>
    <t>入力データの整合チェック</t>
    <rPh sb="0" eb="2">
      <t>ニュウリョク</t>
    </rPh>
    <rPh sb="6" eb="8">
      <t>セイゴウ</t>
    </rPh>
    <phoneticPr fontId="3"/>
  </si>
  <si>
    <t>m</t>
    <phoneticPr fontId="3"/>
  </si>
  <si>
    <r>
      <t>m</t>
    </r>
    <r>
      <rPr>
        <vertAlign val="superscript"/>
        <sz val="10"/>
        <rFont val="ＭＳ Ｐゴシック"/>
        <family val="3"/>
        <charset val="128"/>
      </rPr>
      <t>3</t>
    </r>
    <r>
      <rPr>
        <sz val="10"/>
        <rFont val="ＭＳ Ｐゴシック"/>
        <family val="3"/>
        <charset val="128"/>
      </rPr>
      <t>/s</t>
    </r>
    <phoneticPr fontId="3"/>
  </si>
  <si>
    <r>
      <t>m</t>
    </r>
    <r>
      <rPr>
        <vertAlign val="superscript"/>
        <sz val="10"/>
        <rFont val="ＭＳ Ｐゴシック"/>
        <family val="3"/>
        <charset val="128"/>
      </rPr>
      <t>3</t>
    </r>
    <r>
      <rPr>
        <sz val="10"/>
        <rFont val="ＭＳ Ｐゴシック"/>
        <family val="3"/>
        <charset val="128"/>
      </rPr>
      <t>/ha</t>
    </r>
    <phoneticPr fontId="3"/>
  </si>
  <si>
    <r>
      <t>m</t>
    </r>
    <r>
      <rPr>
        <vertAlign val="superscript"/>
        <sz val="10"/>
        <rFont val="ＭＳ Ｐゴシック"/>
        <family val="3"/>
        <charset val="128"/>
      </rPr>
      <t>3</t>
    </r>
    <phoneticPr fontId="3"/>
  </si>
  <si>
    <r>
      <t>m</t>
    </r>
    <r>
      <rPr>
        <b/>
        <vertAlign val="superscript"/>
        <sz val="10"/>
        <rFont val="ＭＳ Ｐゴシック"/>
        <family val="3"/>
        <charset val="128"/>
      </rPr>
      <t>3</t>
    </r>
    <phoneticPr fontId="3"/>
  </si>
  <si>
    <t>オリフィス径(円・直径)</t>
    <rPh sb="5" eb="6">
      <t>ケイ</t>
    </rPh>
    <rPh sb="7" eb="8">
      <t>エン</t>
    </rPh>
    <rPh sb="9" eb="11">
      <t>チョッケイ</t>
    </rPh>
    <phoneticPr fontId="3"/>
  </si>
  <si>
    <t>面積（ha）③欄が
（＋）の場合</t>
    <rPh sb="0" eb="2">
      <t>メンセキ</t>
    </rPh>
    <phoneticPr fontId="3"/>
  </si>
  <si>
    <t>№</t>
    <phoneticPr fontId="3"/>
  </si>
  <si>
    <t>－</t>
    <phoneticPr fontId="3"/>
  </si>
  <si>
    <t>事前相談日時</t>
    <rPh sb="0" eb="2">
      <t>ジゼン</t>
    </rPh>
    <rPh sb="2" eb="4">
      <t>ソウダン</t>
    </rPh>
    <rPh sb="4" eb="6">
      <t>ニチジ</t>
    </rPh>
    <phoneticPr fontId="3"/>
  </si>
  <si>
    <t>　　　　　年　　月　　日（　）　：　　～　　：</t>
    <rPh sb="5" eb="6">
      <t>ネン</t>
    </rPh>
    <rPh sb="8" eb="9">
      <t>ツキ</t>
    </rPh>
    <rPh sb="11" eb="12">
      <t>ニチ</t>
    </rPh>
    <phoneticPr fontId="3"/>
  </si>
  <si>
    <t>事業区域に含まれる地域の名称</t>
    <rPh sb="0" eb="2">
      <t>ジギョウ</t>
    </rPh>
    <rPh sb="2" eb="4">
      <t>クイキ</t>
    </rPh>
    <rPh sb="5" eb="6">
      <t>フク</t>
    </rPh>
    <rPh sb="9" eb="11">
      <t>チイキ</t>
    </rPh>
    <rPh sb="12" eb="14">
      <t>メイショウ</t>
    </rPh>
    <phoneticPr fontId="3"/>
  </si>
  <si>
    <t>事業区域の面積</t>
    <rPh sb="0" eb="2">
      <t>ジギョウ</t>
    </rPh>
    <rPh sb="2" eb="4">
      <t>クイキ</t>
    </rPh>
    <rPh sb="5" eb="7">
      <t>メンセキ</t>
    </rPh>
    <phoneticPr fontId="3"/>
  </si>
  <si>
    <t>予定する事業の計画の内容</t>
    <rPh sb="0" eb="2">
      <t>ヨテイ</t>
    </rPh>
    <rPh sb="4" eb="6">
      <t>ジギョウ</t>
    </rPh>
    <rPh sb="7" eb="9">
      <t>ケイカク</t>
    </rPh>
    <rPh sb="10" eb="12">
      <t>ナイヨウ</t>
    </rPh>
    <phoneticPr fontId="3"/>
  </si>
  <si>
    <t>住　所</t>
    <rPh sb="0" eb="1">
      <t>ジュウ</t>
    </rPh>
    <rPh sb="2" eb="3">
      <t>ショ</t>
    </rPh>
    <phoneticPr fontId="3"/>
  </si>
  <si>
    <t>事業主又は建築主等の住所・氏名</t>
    <rPh sb="0" eb="3">
      <t>ジギョウヌシ</t>
    </rPh>
    <rPh sb="3" eb="4">
      <t>マタ</t>
    </rPh>
    <rPh sb="5" eb="8">
      <t>ケンチクヌシ</t>
    </rPh>
    <rPh sb="8" eb="9">
      <t>トウ</t>
    </rPh>
    <rPh sb="10" eb="12">
      <t>ジュウショ</t>
    </rPh>
    <rPh sb="13" eb="15">
      <t>シメイ</t>
    </rPh>
    <phoneticPr fontId="3"/>
  </si>
  <si>
    <t>氏　名</t>
    <phoneticPr fontId="3"/>
  </si>
  <si>
    <t>代理人等の住所・氏名・連絡先</t>
    <phoneticPr fontId="3"/>
  </si>
  <si>
    <t>連絡先</t>
    <rPh sb="0" eb="3">
      <t>レンラクサキ</t>
    </rPh>
    <phoneticPr fontId="3"/>
  </si>
  <si>
    <t>担当者名</t>
    <rPh sb="0" eb="3">
      <t>タントウシャ</t>
    </rPh>
    <rPh sb="3" eb="4">
      <t>ナ</t>
    </rPh>
    <phoneticPr fontId="3"/>
  </si>
  <si>
    <t>　　　○○年○○月○○日（○）XX：XX～　　：</t>
    <rPh sb="5" eb="6">
      <t>ネン</t>
    </rPh>
    <rPh sb="8" eb="9">
      <t>ツキ</t>
    </rPh>
    <rPh sb="11" eb="12">
      <t>ニチ</t>
    </rPh>
    <phoneticPr fontId="3"/>
  </si>
  <si>
    <t>　○○市○○町101番地、102番地、103番地</t>
    <rPh sb="3" eb="4">
      <t>シ</t>
    </rPh>
    <rPh sb="6" eb="7">
      <t>マチ</t>
    </rPh>
    <rPh sb="10" eb="12">
      <t>バンチ</t>
    </rPh>
    <rPh sb="16" eb="18">
      <t>バンチ</t>
    </rPh>
    <rPh sb="22" eb="24">
      <t>バンチ</t>
    </rPh>
    <phoneticPr fontId="3"/>
  </si>
  <si>
    <t>○○○○住宅建設株式会社</t>
    <rPh sb="4" eb="6">
      <t>ジュウタク</t>
    </rPh>
    <rPh sb="6" eb="8">
      <t>ケンセツ</t>
    </rPh>
    <rPh sb="8" eb="12">
      <t>カブシキガイシャ</t>
    </rPh>
    <phoneticPr fontId="3"/>
  </si>
  <si>
    <t>代表取締役　　○○　○○</t>
    <rPh sb="0" eb="2">
      <t>ダイヒョウ</t>
    </rPh>
    <rPh sb="2" eb="5">
      <t>トリシマリヤク</t>
    </rPh>
    <phoneticPr fontId="3"/>
  </si>
  <si>
    <t>○○市○○町１－１－１</t>
    <rPh sb="2" eb="3">
      <t>シ</t>
    </rPh>
    <rPh sb="5" eb="6">
      <t>マチ</t>
    </rPh>
    <phoneticPr fontId="3"/>
  </si>
  <si>
    <t>○○○設計事務所株式会社</t>
    <rPh sb="3" eb="5">
      <t>セッケイ</t>
    </rPh>
    <rPh sb="5" eb="8">
      <t>ジムショ</t>
    </rPh>
    <rPh sb="8" eb="12">
      <t>カブシキガイシャ</t>
    </rPh>
    <phoneticPr fontId="3"/>
  </si>
  <si>
    <t>XXX</t>
    <phoneticPr fontId="3"/>
  </si>
  <si>
    <t>（XXX</t>
    <phoneticPr fontId="3"/>
  </si>
  <si>
    <t>）XXXX</t>
    <phoneticPr fontId="3"/>
  </si>
  <si>
    <t>担当者名　○○</t>
    <rPh sb="0" eb="3">
      <t>タントウシャ</t>
    </rPh>
    <rPh sb="3" eb="4">
      <t>ナ</t>
    </rPh>
    <phoneticPr fontId="3"/>
  </si>
  <si>
    <t>a</t>
    <phoneticPr fontId="3"/>
  </si>
  <si>
    <t>事前相談チェックシート</t>
    <rPh sb="0" eb="4">
      <t>ジゼンソウダン</t>
    </rPh>
    <phoneticPr fontId="3"/>
  </si>
  <si>
    <t>事前相談入力シート</t>
    <rPh sb="0" eb="2">
      <t>ジゼン</t>
    </rPh>
    <rPh sb="2" eb="4">
      <t>ソウダン</t>
    </rPh>
    <rPh sb="4" eb="6">
      <t>ニュウリョク</t>
    </rPh>
    <phoneticPr fontId="3"/>
  </si>
  <si>
    <t>haあたり必要対策量（概算）</t>
    <rPh sb="5" eb="7">
      <t>ヒツヨウ</t>
    </rPh>
    <rPh sb="7" eb="9">
      <t>タイサク</t>
    </rPh>
    <rPh sb="9" eb="10">
      <t>リョウ</t>
    </rPh>
    <rPh sb="11" eb="13">
      <t>ガイサン</t>
    </rPh>
    <phoneticPr fontId="3"/>
  </si>
  <si>
    <t>許容放流量</t>
    <rPh sb="0" eb="5">
      <t>キョヨウホウリュウリョウ</t>
    </rPh>
    <phoneticPr fontId="3"/>
  </si>
  <si>
    <r>
      <t>m</t>
    </r>
    <r>
      <rPr>
        <vertAlign val="superscript"/>
        <sz val="10"/>
        <rFont val="ＭＳ Ｐゴシック"/>
        <family val="3"/>
        <charset val="128"/>
      </rPr>
      <t>3</t>
    </r>
    <r>
      <rPr>
        <sz val="10"/>
        <rFont val="ＭＳ Ｐゴシック"/>
        <family val="3"/>
        <charset val="128"/>
      </rPr>
      <t>/s/ha</t>
    </r>
    <phoneticPr fontId="3"/>
  </si>
  <si>
    <t>許容放流量</t>
    <rPh sb="0" eb="2">
      <t>キョヨウ</t>
    </rPh>
    <rPh sb="2" eb="5">
      <t>ホウリュウリョウ</t>
    </rPh>
    <phoneticPr fontId="3"/>
  </si>
  <si>
    <t>b</t>
    <phoneticPr fontId="3"/>
  </si>
  <si>
    <t>オリフィス径（円・直径）</t>
    <rPh sb="5" eb="6">
      <t>ケイ</t>
    </rPh>
    <rPh sb="7" eb="8">
      <t>エン</t>
    </rPh>
    <rPh sb="9" eb="11">
      <t>チョッケイ</t>
    </rPh>
    <phoneticPr fontId="3"/>
  </si>
  <si>
    <t>埼玉県南部</t>
    <rPh sb="0" eb="3">
      <t>サイタマケン</t>
    </rPh>
    <rPh sb="3" eb="5">
      <t>ナンブ</t>
    </rPh>
    <phoneticPr fontId="3"/>
  </si>
  <si>
    <t>埼玉県北部</t>
    <rPh sb="0" eb="3">
      <t>サイタマケン</t>
    </rPh>
    <rPh sb="3" eb="5">
      <t>ホクブ</t>
    </rPh>
    <phoneticPr fontId="3"/>
  </si>
  <si>
    <t>東京都</t>
    <rPh sb="0" eb="3">
      <t>トウキョウト</t>
    </rPh>
    <phoneticPr fontId="3"/>
  </si>
  <si>
    <t>茨城県</t>
    <rPh sb="0" eb="3">
      <t>イバラキケン</t>
    </rPh>
    <phoneticPr fontId="3"/>
  </si>
  <si>
    <t>降雨ハイエト</t>
    <rPh sb="0" eb="2">
      <t>コウウ</t>
    </rPh>
    <phoneticPr fontId="3"/>
  </si>
  <si>
    <t>対象エリア</t>
    <rPh sb="0" eb="2">
      <t>タイショウ</t>
    </rPh>
    <phoneticPr fontId="3"/>
  </si>
  <si>
    <t>行為前</t>
    <rPh sb="0" eb="3">
      <t>コウイマエ</t>
    </rPh>
    <phoneticPr fontId="3"/>
  </si>
  <si>
    <t>流出量</t>
    <rPh sb="0" eb="3">
      <t>リュウシュツリョウ</t>
    </rPh>
    <phoneticPr fontId="3"/>
  </si>
  <si>
    <t>行為後</t>
    <rPh sb="0" eb="3">
      <t>コウイゴ</t>
    </rPh>
    <phoneticPr fontId="3"/>
  </si>
  <si>
    <t>対象エリアによって参照を変更する</t>
    <rPh sb="0" eb="2">
      <t>タイショウ</t>
    </rPh>
    <rPh sb="9" eb="11">
      <t>サンショウ</t>
    </rPh>
    <rPh sb="12" eb="14">
      <t>ヘンコウ</t>
    </rPh>
    <phoneticPr fontId="3"/>
  </si>
  <si>
    <t>時刻</t>
    <rPh sb="0" eb="2">
      <t>ジコク</t>
    </rPh>
    <phoneticPr fontId="3"/>
  </si>
  <si>
    <t>行為後流入量</t>
    <rPh sb="0" eb="3">
      <t>コウイゴ</t>
    </rPh>
    <rPh sb="3" eb="6">
      <t>リュウニュウリョウ</t>
    </rPh>
    <phoneticPr fontId="3"/>
  </si>
  <si>
    <t>調節後放流量</t>
    <rPh sb="0" eb="3">
      <t>チョウセツゴ</t>
    </rPh>
    <rPh sb="3" eb="6">
      <t>ホウリュウリョウ</t>
    </rPh>
    <phoneticPr fontId="3"/>
  </si>
  <si>
    <t>調整池水位</t>
    <rPh sb="0" eb="3">
      <t>チョウセイチ</t>
    </rPh>
    <rPh sb="3" eb="5">
      <t>スイイ</t>
    </rPh>
    <phoneticPr fontId="3"/>
  </si>
  <si>
    <t>太陽光パネル</t>
    <phoneticPr fontId="3"/>
  </si>
  <si>
    <t>太陽光
パネル</t>
    <rPh sb="0" eb="3">
      <t>タイヨウコウ</t>
    </rPh>
    <phoneticPr fontId="3"/>
  </si>
  <si>
    <t>許可申請</t>
    <rPh sb="0" eb="2">
      <t>キョカ</t>
    </rPh>
    <rPh sb="2" eb="4">
      <t>シンセイ</t>
    </rPh>
    <phoneticPr fontId="3"/>
  </si>
  <si>
    <t>雨水浸透阻害行為</t>
    <rPh sb="0" eb="2">
      <t>ウスイ</t>
    </rPh>
    <rPh sb="2" eb="4">
      <t>シントウ</t>
    </rPh>
    <rPh sb="4" eb="6">
      <t>ソガイ</t>
    </rPh>
    <rPh sb="6" eb="8">
      <t>コウイ</t>
    </rPh>
    <phoneticPr fontId="3"/>
  </si>
  <si>
    <t>書</t>
    <rPh sb="0" eb="1">
      <t>ショ</t>
    </rPh>
    <phoneticPr fontId="3"/>
  </si>
  <si>
    <t>協　　議</t>
    <rPh sb="0" eb="1">
      <t>キョウ</t>
    </rPh>
    <rPh sb="3" eb="4">
      <t>ギ</t>
    </rPh>
    <phoneticPr fontId="3"/>
  </si>
  <si>
    <t>　第３０条</t>
    <rPh sb="1" eb="2">
      <t>ダイ</t>
    </rPh>
    <rPh sb="4" eb="5">
      <t>ジョウ</t>
    </rPh>
    <phoneticPr fontId="3"/>
  </si>
  <si>
    <t>　特定都市河川浸水被害対策法　　    　　 の規定により、雨水浸透阻害行為</t>
    <rPh sb="1" eb="3">
      <t>トクテイ</t>
    </rPh>
    <rPh sb="3" eb="5">
      <t>トシ</t>
    </rPh>
    <rPh sb="5" eb="7">
      <t>カセン</t>
    </rPh>
    <rPh sb="7" eb="9">
      <t>シンスイ</t>
    </rPh>
    <rPh sb="9" eb="11">
      <t>ヒガイ</t>
    </rPh>
    <rPh sb="11" eb="13">
      <t>タイサク</t>
    </rPh>
    <rPh sb="13" eb="14">
      <t>ホウ</t>
    </rPh>
    <rPh sb="24" eb="26">
      <t>キテイ</t>
    </rPh>
    <rPh sb="36" eb="38">
      <t>コウイ</t>
    </rPh>
    <phoneticPr fontId="3"/>
  </si>
  <si>
    <t>第３５条</t>
    <rPh sb="0" eb="1">
      <t>ダイ</t>
    </rPh>
    <rPh sb="3" eb="4">
      <t>ジョウ</t>
    </rPh>
    <phoneticPr fontId="3"/>
  </si>
  <si>
    <t xml:space="preserve"> 　　 許可を申請</t>
    <rPh sb="4" eb="6">
      <t>キョカ</t>
    </rPh>
    <rPh sb="7" eb="9">
      <t>シンセイ</t>
    </rPh>
    <phoneticPr fontId="3"/>
  </si>
  <si>
    <t>について　　　　　　 します。</t>
    <phoneticPr fontId="3"/>
  </si>
  <si>
    <t>　 協　　　議</t>
    <rPh sb="2" eb="3">
      <t>キョウ</t>
    </rPh>
    <rPh sb="6" eb="7">
      <t>ギ</t>
    </rPh>
    <phoneticPr fontId="3"/>
  </si>
  <si>
    <t>住所</t>
    <rPh sb="0" eb="2">
      <t>ジュウショ</t>
    </rPh>
    <phoneticPr fontId="3"/>
  </si>
  <si>
    <t>氏名</t>
    <rPh sb="0" eb="2">
      <t>シメイ</t>
    </rPh>
    <phoneticPr fontId="3"/>
  </si>
  <si>
    <t>雨水浸透阻害行為等の概要</t>
    <rPh sb="0" eb="2">
      <t>ウスイ</t>
    </rPh>
    <rPh sb="2" eb="4">
      <t>シントウ</t>
    </rPh>
    <rPh sb="4" eb="6">
      <t>ソガイ</t>
    </rPh>
    <rPh sb="6" eb="8">
      <t>コウイ</t>
    </rPh>
    <rPh sb="8" eb="9">
      <t>トウ</t>
    </rPh>
    <rPh sb="10" eb="12">
      <t>ガイヨウ</t>
    </rPh>
    <phoneticPr fontId="3"/>
  </si>
  <si>
    <t>１</t>
    <phoneticPr fontId="3"/>
  </si>
  <si>
    <t>雨水浸透阻害行為の区域に含まれる地域の名称</t>
    <rPh sb="0" eb="2">
      <t>ウスイ</t>
    </rPh>
    <rPh sb="2" eb="4">
      <t>シントウ</t>
    </rPh>
    <rPh sb="4" eb="6">
      <t>ソガイ</t>
    </rPh>
    <rPh sb="6" eb="8">
      <t>コウイ</t>
    </rPh>
    <rPh sb="9" eb="11">
      <t>クイキ</t>
    </rPh>
    <rPh sb="12" eb="13">
      <t>フク</t>
    </rPh>
    <phoneticPr fontId="3"/>
  </si>
  <si>
    <t>２</t>
    <phoneticPr fontId="3"/>
  </si>
  <si>
    <t>雨水浸透阻害行為区域の面積</t>
    <rPh sb="0" eb="2">
      <t>ウスイ</t>
    </rPh>
    <rPh sb="2" eb="4">
      <t>シントウ</t>
    </rPh>
    <rPh sb="4" eb="6">
      <t>ソガイ</t>
    </rPh>
    <rPh sb="6" eb="8">
      <t>コウイ</t>
    </rPh>
    <rPh sb="8" eb="10">
      <t>クイキ</t>
    </rPh>
    <rPh sb="11" eb="13">
      <t>メンセキ</t>
    </rPh>
    <phoneticPr fontId="3"/>
  </si>
  <si>
    <t>３</t>
    <phoneticPr fontId="3"/>
  </si>
  <si>
    <t>雨水浸透阻害行為に関する工事の計画の概要</t>
    <rPh sb="0" eb="2">
      <t>ウスイ</t>
    </rPh>
    <rPh sb="2" eb="4">
      <t>シントウ</t>
    </rPh>
    <rPh sb="4" eb="6">
      <t>ソガイ</t>
    </rPh>
    <rPh sb="6" eb="8">
      <t>コウイ</t>
    </rPh>
    <rPh sb="9" eb="10">
      <t>カン</t>
    </rPh>
    <rPh sb="12" eb="14">
      <t>コウジ</t>
    </rPh>
    <phoneticPr fontId="3"/>
  </si>
  <si>
    <t>４</t>
    <phoneticPr fontId="3"/>
  </si>
  <si>
    <t>対策工事の計画の概要</t>
    <rPh sb="0" eb="2">
      <t>タイサク</t>
    </rPh>
    <rPh sb="2" eb="4">
      <t>コウジ</t>
    </rPh>
    <rPh sb="5" eb="7">
      <t>ケイカク</t>
    </rPh>
    <rPh sb="8" eb="10">
      <t>ガイヨウ</t>
    </rPh>
    <phoneticPr fontId="3"/>
  </si>
  <si>
    <t>５</t>
    <phoneticPr fontId="3"/>
  </si>
  <si>
    <t>雨水浸透阻害行為に関する工事の着手予定日</t>
    <rPh sb="0" eb="2">
      <t>ウスイ</t>
    </rPh>
    <rPh sb="2" eb="4">
      <t>シントウ</t>
    </rPh>
    <rPh sb="4" eb="6">
      <t>ソガイ</t>
    </rPh>
    <rPh sb="6" eb="8">
      <t>コウイ</t>
    </rPh>
    <rPh sb="9" eb="10">
      <t>カン</t>
    </rPh>
    <rPh sb="12" eb="14">
      <t>コウジ</t>
    </rPh>
    <phoneticPr fontId="3"/>
  </si>
  <si>
    <t>６</t>
    <phoneticPr fontId="3"/>
  </si>
  <si>
    <t>雨水浸透阻害行為に関する工事の完了予定日</t>
    <rPh sb="12" eb="14">
      <t>コウジ</t>
    </rPh>
    <phoneticPr fontId="3"/>
  </si>
  <si>
    <t>７</t>
    <phoneticPr fontId="3"/>
  </si>
  <si>
    <t>対策工事の着手予定日</t>
    <rPh sb="0" eb="2">
      <t>タイサク</t>
    </rPh>
    <rPh sb="2" eb="4">
      <t>コウジ</t>
    </rPh>
    <rPh sb="5" eb="7">
      <t>チャクシュ</t>
    </rPh>
    <rPh sb="7" eb="10">
      <t>ヨテイビ</t>
    </rPh>
    <phoneticPr fontId="3"/>
  </si>
  <si>
    <t>８</t>
    <phoneticPr fontId="3"/>
  </si>
  <si>
    <t>対策工事の完了予定日</t>
    <rPh sb="0" eb="2">
      <t>タイサク</t>
    </rPh>
    <rPh sb="2" eb="4">
      <t>コウジ</t>
    </rPh>
    <rPh sb="5" eb="7">
      <t>カンリョウ</t>
    </rPh>
    <rPh sb="7" eb="10">
      <t>ヨテイビ</t>
    </rPh>
    <phoneticPr fontId="3"/>
  </si>
  <si>
    <t>９</t>
    <phoneticPr fontId="3"/>
  </si>
  <si>
    <t>その他必要な事項</t>
    <rPh sb="2" eb="3">
      <t>タ</t>
    </rPh>
    <rPh sb="3" eb="5">
      <t>ヒツヨウ</t>
    </rPh>
    <rPh sb="6" eb="8">
      <t>ジコウ</t>
    </rPh>
    <phoneticPr fontId="3"/>
  </si>
  <si>
    <t>※受付番号</t>
    <rPh sb="1" eb="3">
      <t>ウケツケ</t>
    </rPh>
    <rPh sb="3" eb="5">
      <t>バンゴウ</t>
    </rPh>
    <phoneticPr fontId="3"/>
  </si>
  <si>
    <t>　　年　　月　　日</t>
    <phoneticPr fontId="3"/>
  </si>
  <si>
    <t>※許可に付した条件</t>
    <rPh sb="1" eb="3">
      <t>キョカ</t>
    </rPh>
    <rPh sb="4" eb="5">
      <t>フ</t>
    </rPh>
    <rPh sb="7" eb="9">
      <t>ジョウケン</t>
    </rPh>
    <phoneticPr fontId="3"/>
  </si>
  <si>
    <t>※許可番号</t>
    <rPh sb="1" eb="3">
      <t>キョカ</t>
    </rPh>
    <rPh sb="3" eb="5">
      <t>バンゴウ</t>
    </rPh>
    <phoneticPr fontId="3"/>
  </si>
  <si>
    <t>備考</t>
    <rPh sb="0" eb="2">
      <t>ビコウ</t>
    </rPh>
    <phoneticPr fontId="3"/>
  </si>
  <si>
    <t>　「許可申請　、 「第３０ 条   、 「許可を申請</t>
    <rPh sb="2" eb="4">
      <t>キョカ</t>
    </rPh>
    <rPh sb="4" eb="6">
      <t>シンセイ</t>
    </rPh>
    <phoneticPr fontId="3"/>
  </si>
  <si>
    <t>については、該当するものを○で</t>
    <rPh sb="6" eb="8">
      <t>ガイトウ</t>
    </rPh>
    <phoneticPr fontId="3"/>
  </si>
  <si>
    <t>　　協　　議」　   第３５条」　　 協　  　議」</t>
    <phoneticPr fontId="3"/>
  </si>
  <si>
    <t>囲むこと。</t>
    <phoneticPr fontId="3"/>
  </si>
  <si>
    <t>　許可申請者が法人である場合においては、氏名は、その法人の名称及び代表者の氏名を記載すること。</t>
    <rPh sb="1" eb="3">
      <t>キョカ</t>
    </rPh>
    <rPh sb="3" eb="5">
      <t>シンセイ</t>
    </rPh>
    <rPh sb="5" eb="6">
      <t>シャ</t>
    </rPh>
    <rPh sb="7" eb="9">
      <t>ホウジン</t>
    </rPh>
    <rPh sb="12" eb="14">
      <t>バアイ</t>
    </rPh>
    <rPh sb="20" eb="22">
      <t>シメイ</t>
    </rPh>
    <rPh sb="26" eb="28">
      <t>ホウジン</t>
    </rPh>
    <rPh sb="29" eb="31">
      <t>メイショウ</t>
    </rPh>
    <rPh sb="31" eb="32">
      <t>オヨ</t>
    </rPh>
    <rPh sb="33" eb="35">
      <t>ダイヒョウ</t>
    </rPh>
    <rPh sb="35" eb="36">
      <t>シャ</t>
    </rPh>
    <phoneticPr fontId="3"/>
  </si>
  <si>
    <t>　※印のある欄は記載しないこと。</t>
    <rPh sb="2" eb="3">
      <t>シルシ</t>
    </rPh>
    <rPh sb="6" eb="7">
      <t>ラン</t>
    </rPh>
    <rPh sb="8" eb="10">
      <t>キサイ</t>
    </rPh>
    <phoneticPr fontId="3"/>
  </si>
  <si>
    <t>　雨水浸透阻害行為に関する工事の計画及び対策工事の計画については、概要の記述の末尾に「（計画の詳細は、別葉の計画説明書及び計画図による。）」と記載し、それぞれ計画説明書及び計画図を別葉とすること。</t>
    <rPh sb="1" eb="3">
      <t>ウスイ</t>
    </rPh>
    <rPh sb="3" eb="5">
      <t>シントウ</t>
    </rPh>
    <rPh sb="5" eb="7">
      <t>ソガイ</t>
    </rPh>
    <rPh sb="7" eb="9">
      <t>コウイ</t>
    </rPh>
    <rPh sb="10" eb="11">
      <t>カン</t>
    </rPh>
    <rPh sb="13" eb="15">
      <t>コウジ</t>
    </rPh>
    <rPh sb="16" eb="18">
      <t>ケイカク</t>
    </rPh>
    <rPh sb="18" eb="19">
      <t>オヨ</t>
    </rPh>
    <rPh sb="20" eb="22">
      <t>タイサク</t>
    </rPh>
    <rPh sb="22" eb="24">
      <t>コウジ</t>
    </rPh>
    <rPh sb="25" eb="27">
      <t>ケイカク</t>
    </rPh>
    <rPh sb="33" eb="35">
      <t>ガイヨウ</t>
    </rPh>
    <phoneticPr fontId="3"/>
  </si>
  <si>
    <t>　「その他の必要な事項」の欄には、雨水浸透阻害行為を行うことについて、都市計画法、農地法その他の法令による許可、認可等を要する場合には、その手続の状況を記載すること。</t>
    <rPh sb="4" eb="5">
      <t>タ</t>
    </rPh>
    <rPh sb="6" eb="8">
      <t>ヒツヨウ</t>
    </rPh>
    <rPh sb="9" eb="11">
      <t>ジコウ</t>
    </rPh>
    <rPh sb="13" eb="14">
      <t>ラン</t>
    </rPh>
    <rPh sb="17" eb="19">
      <t>ウスイ</t>
    </rPh>
    <rPh sb="19" eb="21">
      <t>シントウ</t>
    </rPh>
    <rPh sb="21" eb="23">
      <t>ソガイ</t>
    </rPh>
    <rPh sb="23" eb="25">
      <t>コウイ</t>
    </rPh>
    <rPh sb="26" eb="27">
      <t>オコ</t>
    </rPh>
    <rPh sb="35" eb="37">
      <t>トシ</t>
    </rPh>
    <phoneticPr fontId="3"/>
  </si>
  <si>
    <t>　</t>
    <phoneticPr fontId="3"/>
  </si>
  <si>
    <t>　分譲住宅（１５宅地）の宅地造成</t>
    <rPh sb="1" eb="3">
      <t>ブンジョウ</t>
    </rPh>
    <rPh sb="3" eb="5">
      <t>ジュウタク</t>
    </rPh>
    <rPh sb="8" eb="10">
      <t>タクチ</t>
    </rPh>
    <rPh sb="12" eb="14">
      <t>タクチ</t>
    </rPh>
    <rPh sb="14" eb="16">
      <t>ゾウセイ</t>
    </rPh>
    <phoneticPr fontId="3"/>
  </si>
  <si>
    <t>　0.250ha</t>
    <phoneticPr fontId="3"/>
  </si>
  <si>
    <t>別記様式第二（第十六条関係）</t>
    <rPh sb="5" eb="6">
      <t>2</t>
    </rPh>
    <rPh sb="8" eb="10">
      <t>16</t>
    </rPh>
    <phoneticPr fontId="3"/>
  </si>
  <si>
    <t>※</t>
    <phoneticPr fontId="3"/>
  </si>
  <si>
    <t>手数料欄</t>
    <rPh sb="0" eb="4">
      <t>テスウリョウラン</t>
    </rPh>
    <phoneticPr fontId="3"/>
  </si>
  <si>
    <t>ピーク流入量（行為前）</t>
    <rPh sb="3" eb="5">
      <t>リュウニュウ</t>
    </rPh>
    <rPh sb="5" eb="6">
      <t>リョウ</t>
    </rPh>
    <rPh sb="7" eb="9">
      <t>コウイ</t>
    </rPh>
    <rPh sb="9" eb="10">
      <t>マエ</t>
    </rPh>
    <phoneticPr fontId="3"/>
  </si>
  <si>
    <t>m3／s</t>
    <phoneticPr fontId="3"/>
  </si>
  <si>
    <t>ピーク流入量（行為後）</t>
    <rPh sb="3" eb="5">
      <t>リュウニュウ</t>
    </rPh>
    <rPh sb="5" eb="6">
      <t>リョウ</t>
    </rPh>
    <rPh sb="7" eb="9">
      <t>コウイ</t>
    </rPh>
    <rPh sb="9" eb="10">
      <t>ゴ</t>
    </rPh>
    <phoneticPr fontId="3"/>
  </si>
  <si>
    <t>時</t>
    <rPh sb="0" eb="1">
      <t>ジ</t>
    </rPh>
    <phoneticPr fontId="3"/>
  </si>
  <si>
    <t>分</t>
    <rPh sb="0" eb="1">
      <t>フン</t>
    </rPh>
    <phoneticPr fontId="3"/>
  </si>
  <si>
    <t>降雨量
（mm/h）</t>
    <rPh sb="0" eb="3">
      <t>コウウリョウ</t>
    </rPh>
    <phoneticPr fontId="3"/>
  </si>
  <si>
    <t>0－10</t>
    <phoneticPr fontId="3"/>
  </si>
  <si>
    <t>10－20</t>
    <phoneticPr fontId="3"/>
  </si>
  <si>
    <t>20－30</t>
    <phoneticPr fontId="3"/>
  </si>
  <si>
    <t>30－40</t>
    <phoneticPr fontId="3"/>
  </si>
  <si>
    <t>40－50</t>
    <phoneticPr fontId="3"/>
  </si>
  <si>
    <t>50－60</t>
    <phoneticPr fontId="3"/>
  </si>
  <si>
    <t>降雨強度の推移表</t>
    <phoneticPr fontId="3"/>
  </si>
  <si>
    <t>調整池諸元</t>
    <rPh sb="0" eb="2">
      <t>チョウセイ</t>
    </rPh>
    <rPh sb="2" eb="3">
      <t>イケ</t>
    </rPh>
    <rPh sb="3" eb="5">
      <t>ショゲン</t>
    </rPh>
    <phoneticPr fontId="3"/>
  </si>
  <si>
    <t>ポンプ諸元</t>
    <rPh sb="3" eb="5">
      <t>ショゲン</t>
    </rPh>
    <phoneticPr fontId="3"/>
  </si>
  <si>
    <t>浸透施設諸元</t>
    <rPh sb="0" eb="2">
      <t>シントウ</t>
    </rPh>
    <rPh sb="2" eb="4">
      <t>シセツ</t>
    </rPh>
    <rPh sb="4" eb="6">
      <t>ショゲン</t>
    </rPh>
    <phoneticPr fontId="3"/>
  </si>
  <si>
    <t>空隙貯留量諸元</t>
    <rPh sb="0" eb="1">
      <t>クウ</t>
    </rPh>
    <rPh sb="1" eb="2">
      <t>スキ</t>
    </rPh>
    <rPh sb="2" eb="4">
      <t>チョリュウ</t>
    </rPh>
    <rPh sb="4" eb="5">
      <t>リョウ</t>
    </rPh>
    <rPh sb="5" eb="7">
      <t>ショゲン</t>
    </rPh>
    <phoneticPr fontId="3"/>
  </si>
  <si>
    <t>浸透能力</t>
    <rPh sb="0" eb="2">
      <t>シントウ</t>
    </rPh>
    <rPh sb="2" eb="4">
      <t>ノウリョク</t>
    </rPh>
    <phoneticPr fontId="3"/>
  </si>
  <si>
    <t>m3/s</t>
    <phoneticPr fontId="3"/>
  </si>
  <si>
    <t>空隙貯留量</t>
    <rPh sb="0" eb="1">
      <t>クウ</t>
    </rPh>
    <rPh sb="1" eb="2">
      <t>スキ</t>
    </rPh>
    <rPh sb="2" eb="4">
      <t>チョリュウ</t>
    </rPh>
    <rPh sb="4" eb="5">
      <t>リョウ</t>
    </rPh>
    <phoneticPr fontId="3"/>
  </si>
  <si>
    <t>m3</t>
    <phoneticPr fontId="3"/>
  </si>
  <si>
    <t>設置数量
（個）</t>
    <rPh sb="0" eb="2">
      <t>セッチ</t>
    </rPh>
    <rPh sb="2" eb="4">
      <t>スウリョウ</t>
    </rPh>
    <rPh sb="6" eb="7">
      <t>コ</t>
    </rPh>
    <phoneticPr fontId="3"/>
  </si>
  <si>
    <t>影響係数</t>
    <rPh sb="0" eb="2">
      <t>エイキョウ</t>
    </rPh>
    <rPh sb="2" eb="4">
      <t>ケイスウ</t>
    </rPh>
    <phoneticPr fontId="3"/>
  </si>
  <si>
    <t>ます部</t>
    <rPh sb="2" eb="3">
      <t>ブ</t>
    </rPh>
    <phoneticPr fontId="3"/>
  </si>
  <si>
    <t>砕石部</t>
    <rPh sb="0" eb="3">
      <t>サイセキブ</t>
    </rPh>
    <phoneticPr fontId="3"/>
  </si>
  <si>
    <t>比浸透量（㎡）</t>
    <rPh sb="0" eb="1">
      <t>ヒ</t>
    </rPh>
    <rPh sb="1" eb="3">
      <t>シントウ</t>
    </rPh>
    <rPh sb="3" eb="4">
      <t>リョウ</t>
    </rPh>
    <phoneticPr fontId="3"/>
  </si>
  <si>
    <t>（1）</t>
    <phoneticPr fontId="3"/>
  </si>
  <si>
    <t>（2）</t>
    <phoneticPr fontId="3"/>
  </si>
  <si>
    <t>（3）</t>
    <phoneticPr fontId="3"/>
  </si>
  <si>
    <r>
      <t>体積
（ｍ</t>
    </r>
    <r>
      <rPr>
        <vertAlign val="superscript"/>
        <sz val="10"/>
        <rFont val="ＭＳ Ｐゴシック"/>
        <family val="3"/>
        <charset val="128"/>
      </rPr>
      <t>3</t>
    </r>
    <r>
      <rPr>
        <sz val="10"/>
        <rFont val="ＭＳ Ｐゴシック"/>
        <family val="3"/>
        <charset val="128"/>
      </rPr>
      <t>）</t>
    </r>
    <rPh sb="0" eb="2">
      <t>タイセキ</t>
    </rPh>
    <phoneticPr fontId="3"/>
  </si>
  <si>
    <t>空隙率
（％）</t>
    <rPh sb="0" eb="1">
      <t>クウ</t>
    </rPh>
    <rPh sb="1" eb="2">
      <t>スキ</t>
    </rPh>
    <rPh sb="2" eb="3">
      <t>リツ</t>
    </rPh>
    <phoneticPr fontId="3"/>
  </si>
  <si>
    <t>内容（１）</t>
    <rPh sb="0" eb="2">
      <t>ナイヨウ</t>
    </rPh>
    <phoneticPr fontId="3"/>
  </si>
  <si>
    <t>内容（２）</t>
    <rPh sb="0" eb="2">
      <t>ナイヨウ</t>
    </rPh>
    <phoneticPr fontId="3"/>
  </si>
  <si>
    <t>内容（３）</t>
    <rPh sb="0" eb="2">
      <t>ナイヨウ</t>
    </rPh>
    <phoneticPr fontId="3"/>
  </si>
  <si>
    <t>【浸透トレンチ】</t>
    <phoneticPr fontId="3"/>
  </si>
  <si>
    <t>設置数量
（ｍ）</t>
    <phoneticPr fontId="3"/>
  </si>
  <si>
    <t>影響係数</t>
    <phoneticPr fontId="3"/>
  </si>
  <si>
    <t>【浸透トレンチ】
1mあたり</t>
    <phoneticPr fontId="3"/>
  </si>
  <si>
    <t>浸透管部</t>
    <phoneticPr fontId="3"/>
  </si>
  <si>
    <t>砕石部</t>
    <phoneticPr fontId="3"/>
  </si>
  <si>
    <t>体積
（ｍ3）</t>
    <phoneticPr fontId="3"/>
  </si>
  <si>
    <t>空隙率
（％）</t>
    <phoneticPr fontId="3"/>
  </si>
  <si>
    <t>内容（１）</t>
    <phoneticPr fontId="3"/>
  </si>
  <si>
    <t>内容（２）</t>
    <phoneticPr fontId="3"/>
  </si>
  <si>
    <t>内容（３）</t>
    <phoneticPr fontId="3"/>
  </si>
  <si>
    <t>【透水性舗装】</t>
    <rPh sb="1" eb="4">
      <t>トウスイセイ</t>
    </rPh>
    <rPh sb="4" eb="6">
      <t>ホソウ</t>
    </rPh>
    <phoneticPr fontId="3"/>
  </si>
  <si>
    <t>設置数量
（㎡）</t>
    <phoneticPr fontId="3"/>
  </si>
  <si>
    <t>【その他】</t>
    <rPh sb="3" eb="4">
      <t>タ</t>
    </rPh>
    <phoneticPr fontId="3"/>
  </si>
  <si>
    <t>設置数量
（単位）</t>
    <phoneticPr fontId="3"/>
  </si>
  <si>
    <t>透水性舗装</t>
    <rPh sb="0" eb="3">
      <t>トウスイセイ</t>
    </rPh>
    <rPh sb="3" eb="5">
      <t>ホソウ</t>
    </rPh>
    <phoneticPr fontId="3"/>
  </si>
  <si>
    <t>基本諸元</t>
    <rPh sb="0" eb="2">
      <t>キホン</t>
    </rPh>
    <rPh sb="2" eb="4">
      <t>ショゲン</t>
    </rPh>
    <phoneticPr fontId="3"/>
  </si>
  <si>
    <r>
      <t>設置数量(舗装面積) (m</t>
    </r>
    <r>
      <rPr>
        <vertAlign val="superscript"/>
        <sz val="10"/>
        <rFont val="ＭＳ Ｐゴシック"/>
        <family val="3"/>
        <charset val="128"/>
      </rPr>
      <t>2</t>
    </r>
    <r>
      <rPr>
        <sz val="10"/>
        <rFont val="ＭＳ Ｐゴシック"/>
        <family val="3"/>
        <charset val="128"/>
      </rPr>
      <t>)</t>
    </r>
    <rPh sb="0" eb="2">
      <t>セッチ</t>
    </rPh>
    <rPh sb="2" eb="4">
      <t>スウリョウ</t>
    </rPh>
    <rPh sb="5" eb="7">
      <t>ホソウ</t>
    </rPh>
    <rPh sb="7" eb="9">
      <t>メンセキ</t>
    </rPh>
    <phoneticPr fontId="3"/>
  </si>
  <si>
    <t>上層路盤での貯留率(%)</t>
    <rPh sb="0" eb="1">
      <t>ウエ</t>
    </rPh>
    <rPh sb="6" eb="8">
      <t>チョリュウ</t>
    </rPh>
    <rPh sb="8" eb="9">
      <t>リツ</t>
    </rPh>
    <phoneticPr fontId="3"/>
  </si>
  <si>
    <t>比浸透量算定定数
K=aH+b</t>
    <rPh sb="0" eb="1">
      <t>ヒ</t>
    </rPh>
    <rPh sb="1" eb="3">
      <t>シントウ</t>
    </rPh>
    <rPh sb="3" eb="4">
      <t>リョウ</t>
    </rPh>
    <rPh sb="4" eb="6">
      <t>サンテイ</t>
    </rPh>
    <rPh sb="6" eb="8">
      <t>ジョウスウ</t>
    </rPh>
    <phoneticPr fontId="3"/>
  </si>
  <si>
    <t>下層路盤での貯留率(%)</t>
    <rPh sb="0" eb="1">
      <t>シタ</t>
    </rPh>
    <rPh sb="6" eb="8">
      <t>チョリュウ</t>
    </rPh>
    <rPh sb="8" eb="9">
      <t>リツ</t>
    </rPh>
    <phoneticPr fontId="3"/>
  </si>
  <si>
    <t>下層路盤厚(mm)</t>
    <rPh sb="4" eb="5">
      <t>アツ</t>
    </rPh>
    <phoneticPr fontId="3"/>
  </si>
  <si>
    <t>目詰まり
係数</t>
    <rPh sb="0" eb="1">
      <t>メ</t>
    </rPh>
    <rPh sb="1" eb="2">
      <t>ツ</t>
    </rPh>
    <rPh sb="5" eb="7">
      <t>ケイスウ</t>
    </rPh>
    <phoneticPr fontId="3"/>
  </si>
  <si>
    <t>C1</t>
    <phoneticPr fontId="3"/>
  </si>
  <si>
    <t>下層路盤での貯留量(mm)</t>
    <rPh sb="0" eb="1">
      <t>シタ</t>
    </rPh>
    <rPh sb="6" eb="8">
      <t>チョリュウ</t>
    </rPh>
    <rPh sb="8" eb="9">
      <t>リョウ</t>
    </rPh>
    <phoneticPr fontId="3"/>
  </si>
  <si>
    <t>C2</t>
    <phoneticPr fontId="3"/>
  </si>
  <si>
    <t>貯留量の合計(mm)</t>
    <rPh sb="0" eb="3">
      <t>チョリュウリョウ</t>
    </rPh>
    <rPh sb="4" eb="6">
      <t>ゴウケイ</t>
    </rPh>
    <phoneticPr fontId="3"/>
  </si>
  <si>
    <t>貯留率と水拘束率</t>
    <rPh sb="0" eb="2">
      <t>チョリュウ</t>
    </rPh>
    <rPh sb="2" eb="3">
      <t>リツ</t>
    </rPh>
    <rPh sb="4" eb="5">
      <t>ミズ</t>
    </rPh>
    <rPh sb="5" eb="7">
      <t>コウソク</t>
    </rPh>
    <rPh sb="7" eb="8">
      <t>リツ</t>
    </rPh>
    <phoneticPr fontId="3"/>
  </si>
  <si>
    <t>厚さ(mm)</t>
    <rPh sb="0" eb="1">
      <t>アツ</t>
    </rPh>
    <phoneticPr fontId="3"/>
  </si>
  <si>
    <t>空気間隙率
(%)</t>
    <rPh sb="0" eb="2">
      <t>クウキ</t>
    </rPh>
    <rPh sb="2" eb="4">
      <t>カンゲキ</t>
    </rPh>
    <rPh sb="4" eb="5">
      <t>リツ</t>
    </rPh>
    <phoneticPr fontId="3"/>
  </si>
  <si>
    <t>空気間隙率との関係</t>
    <rPh sb="0" eb="2">
      <t>クウキ</t>
    </rPh>
    <rPh sb="2" eb="4">
      <t>カンゲキ</t>
    </rPh>
    <rPh sb="4" eb="5">
      <t>リツ</t>
    </rPh>
    <rPh sb="7" eb="9">
      <t>カンケイ</t>
    </rPh>
    <phoneticPr fontId="3"/>
  </si>
  <si>
    <t>水拘束率
(%)</t>
    <rPh sb="0" eb="1">
      <t>ミズ</t>
    </rPh>
    <rPh sb="1" eb="3">
      <t>コウソク</t>
    </rPh>
    <rPh sb="3" eb="4">
      <t>リツ</t>
    </rPh>
    <phoneticPr fontId="3"/>
  </si>
  <si>
    <t>水拘束量
(mm)</t>
    <rPh sb="0" eb="1">
      <t>ミズ</t>
    </rPh>
    <rPh sb="1" eb="3">
      <t>コウソク</t>
    </rPh>
    <rPh sb="3" eb="4">
      <t>リョウ</t>
    </rPh>
    <phoneticPr fontId="3"/>
  </si>
  <si>
    <t>貯留率
(%)</t>
    <rPh sb="0" eb="2">
      <t>チョリュウ</t>
    </rPh>
    <rPh sb="2" eb="3">
      <t>リツ</t>
    </rPh>
    <phoneticPr fontId="3"/>
  </si>
  <si>
    <t>貯留量
(mm)</t>
    <rPh sb="0" eb="2">
      <t>チョリュウ</t>
    </rPh>
    <rPh sb="2" eb="3">
      <t>リョウ</t>
    </rPh>
    <phoneticPr fontId="3"/>
  </si>
  <si>
    <t>STEP2での
貯留率
(%)</t>
    <rPh sb="8" eb="10">
      <t>チョリュウ</t>
    </rPh>
    <rPh sb="10" eb="11">
      <t>リツ</t>
    </rPh>
    <phoneticPr fontId="3"/>
  </si>
  <si>
    <t>STEP2での
貯留量
(mm)</t>
    <rPh sb="8" eb="10">
      <t>チョリュウ</t>
    </rPh>
    <rPh sb="10" eb="11">
      <t>リョウ</t>
    </rPh>
    <phoneticPr fontId="3"/>
  </si>
  <si>
    <t>関係式</t>
    <rPh sb="0" eb="2">
      <t>カンケイ</t>
    </rPh>
    <rPh sb="2" eb="3">
      <t>シキ</t>
    </rPh>
    <phoneticPr fontId="3"/>
  </si>
  <si>
    <t>b'</t>
    <phoneticPr fontId="3"/>
  </si>
  <si>
    <t>c</t>
    <phoneticPr fontId="3"/>
  </si>
  <si>
    <t>a×c/100</t>
    <phoneticPr fontId="3"/>
  </si>
  <si>
    <t>d (=b+b')</t>
    <phoneticPr fontId="3"/>
  </si>
  <si>
    <t>a×d/100</t>
    <phoneticPr fontId="3"/>
  </si>
  <si>
    <t>d-c</t>
    <phoneticPr fontId="3"/>
  </si>
  <si>
    <t>a×(d-c)/100</t>
    <phoneticPr fontId="3"/>
  </si>
  <si>
    <t>表層</t>
    <rPh sb="0" eb="2">
      <t>ヒョウソウ</t>
    </rPh>
    <phoneticPr fontId="3"/>
  </si>
  <si>
    <t>中間層・基層</t>
    <rPh sb="0" eb="2">
      <t>チュウカン</t>
    </rPh>
    <rPh sb="2" eb="3">
      <t>ソウ</t>
    </rPh>
    <rPh sb="4" eb="6">
      <t>キソウ</t>
    </rPh>
    <phoneticPr fontId="3"/>
  </si>
  <si>
    <t>上層路盤</t>
    <rPh sb="0" eb="2">
      <t>ジョウソウ</t>
    </rPh>
    <rPh sb="2" eb="4">
      <t>ロバン</t>
    </rPh>
    <phoneticPr fontId="3"/>
  </si>
  <si>
    <t>下層路盤</t>
    <rPh sb="0" eb="2">
      <t>カソウ</t>
    </rPh>
    <rPh sb="2" eb="4">
      <t>ロバン</t>
    </rPh>
    <phoneticPr fontId="3"/>
  </si>
  <si>
    <t>合計</t>
    <rPh sb="0" eb="2">
      <t>ゴウケイ</t>
    </rPh>
    <phoneticPr fontId="3"/>
  </si>
  <si>
    <t>-</t>
    <phoneticPr fontId="3"/>
  </si>
  <si>
    <t>浸透マス・トレンチ</t>
    <rPh sb="0" eb="2">
      <t>シントウ</t>
    </rPh>
    <phoneticPr fontId="3"/>
  </si>
  <si>
    <t>浸透能諸元</t>
    <rPh sb="0" eb="2">
      <t>シントウ</t>
    </rPh>
    <rPh sb="2" eb="3">
      <t>ノウ</t>
    </rPh>
    <rPh sb="3" eb="5">
      <t>ショゲン</t>
    </rPh>
    <phoneticPr fontId="3"/>
  </si>
  <si>
    <t>空隙貯留諸元</t>
    <rPh sb="0" eb="2">
      <t>クウゲキ</t>
    </rPh>
    <rPh sb="2" eb="4">
      <t>チョリュウ</t>
    </rPh>
    <rPh sb="4" eb="6">
      <t>ショゲン</t>
    </rPh>
    <phoneticPr fontId="3"/>
  </si>
  <si>
    <t>設計水頭
(m)</t>
    <rPh sb="0" eb="2">
      <t>セッケイ</t>
    </rPh>
    <rPh sb="2" eb="4">
      <t>スイトウ</t>
    </rPh>
    <phoneticPr fontId="3"/>
  </si>
  <si>
    <t>Σ</t>
    <phoneticPr fontId="3"/>
  </si>
  <si>
    <t>設計浸透量</t>
    <rPh sb="0" eb="2">
      <t>セッケイ</t>
    </rPh>
    <rPh sb="2" eb="4">
      <t>シントウ</t>
    </rPh>
    <rPh sb="4" eb="5">
      <t>リョウ</t>
    </rPh>
    <phoneticPr fontId="3"/>
  </si>
  <si>
    <t>平均設計水頭</t>
    <rPh sb="0" eb="2">
      <t>ヘイキン</t>
    </rPh>
    <rPh sb="2" eb="4">
      <t>セッケイ</t>
    </rPh>
    <rPh sb="4" eb="6">
      <t>スイトウ</t>
    </rPh>
    <phoneticPr fontId="3"/>
  </si>
  <si>
    <t>設計空隙貯留量</t>
    <rPh sb="0" eb="2">
      <t>セッケイ</t>
    </rPh>
    <rPh sb="2" eb="4">
      <t>クウゲキ</t>
    </rPh>
    <rPh sb="4" eb="7">
      <t>チョリュウリョウ</t>
    </rPh>
    <phoneticPr fontId="3"/>
  </si>
  <si>
    <t>地下水位
係数</t>
    <rPh sb="0" eb="2">
      <t>チカ</t>
    </rPh>
    <rPh sb="2" eb="4">
      <t>スイイ</t>
    </rPh>
    <rPh sb="5" eb="7">
      <t>ケイスウ</t>
    </rPh>
    <phoneticPr fontId="3"/>
  </si>
  <si>
    <t>目詰まり
係数</t>
    <rPh sb="0" eb="2">
      <t>メヅ</t>
    </rPh>
    <rPh sb="5" eb="7">
      <t>ケイスウ</t>
    </rPh>
    <phoneticPr fontId="3"/>
  </si>
  <si>
    <t>小計</t>
    <rPh sb="0" eb="2">
      <t>ショウケイ</t>
    </rPh>
    <phoneticPr fontId="3"/>
  </si>
  <si>
    <t>設置数量
（ｍ）</t>
    <rPh sb="0" eb="2">
      <t>セッチ</t>
    </rPh>
    <rPh sb="2" eb="4">
      <t>スウリョウ</t>
    </rPh>
    <phoneticPr fontId="3"/>
  </si>
  <si>
    <t>浸透管部</t>
    <rPh sb="0" eb="3">
      <t>シントウカン</t>
    </rPh>
    <rPh sb="3" eb="4">
      <t>ブ</t>
    </rPh>
    <phoneticPr fontId="3"/>
  </si>
  <si>
    <t>統合諸元</t>
    <rPh sb="0" eb="2">
      <t>トウゴウ</t>
    </rPh>
    <rPh sb="2" eb="4">
      <t>ショゲン</t>
    </rPh>
    <phoneticPr fontId="3"/>
  </si>
  <si>
    <r>
      <t>設計浸透能(m</t>
    </r>
    <r>
      <rPr>
        <vertAlign val="superscript"/>
        <sz val="10"/>
        <rFont val="ＭＳ Ｐゴシック"/>
        <family val="3"/>
        <charset val="128"/>
      </rPr>
      <t>3</t>
    </r>
    <r>
      <rPr>
        <sz val="10"/>
        <rFont val="ＭＳ Ｐゴシック"/>
        <family val="3"/>
        <charset val="128"/>
      </rPr>
      <t>/hr)</t>
    </r>
    <rPh sb="0" eb="2">
      <t>セッケイ</t>
    </rPh>
    <rPh sb="2" eb="4">
      <t>シントウ</t>
    </rPh>
    <rPh sb="4" eb="5">
      <t>ノウ</t>
    </rPh>
    <phoneticPr fontId="3"/>
  </si>
  <si>
    <t>平均設計水頭(m)</t>
    <rPh sb="0" eb="2">
      <t>ヘイキン</t>
    </rPh>
    <rPh sb="2" eb="4">
      <t>セッケイ</t>
    </rPh>
    <rPh sb="4" eb="6">
      <t>スイトウ</t>
    </rPh>
    <phoneticPr fontId="3"/>
  </si>
  <si>
    <r>
      <t>設計空隙貯留量(m</t>
    </r>
    <r>
      <rPr>
        <vertAlign val="superscript"/>
        <sz val="10"/>
        <rFont val="ＭＳ Ｐゴシック"/>
        <family val="3"/>
        <charset val="128"/>
      </rPr>
      <t>3</t>
    </r>
    <r>
      <rPr>
        <sz val="10"/>
        <rFont val="ＭＳ Ｐゴシック"/>
        <family val="3"/>
        <charset val="128"/>
      </rPr>
      <t>)</t>
    </r>
    <rPh sb="0" eb="2">
      <t>セッケイ</t>
    </rPh>
    <rPh sb="2" eb="4">
      <t>クウゲキ</t>
    </rPh>
    <rPh sb="4" eb="7">
      <t>チョリュウリョウ</t>
    </rPh>
    <phoneticPr fontId="3"/>
  </si>
  <si>
    <t>総合計</t>
    <rPh sb="0" eb="1">
      <t>ソウ</t>
    </rPh>
    <rPh sb="1" eb="3">
      <t>ゴウケイ</t>
    </rPh>
    <phoneticPr fontId="3"/>
  </si>
  <si>
    <t>マス</t>
    <phoneticPr fontId="3"/>
  </si>
  <si>
    <t>トレンチ</t>
    <phoneticPr fontId="3"/>
  </si>
  <si>
    <t>浸透考慮後</t>
    <rPh sb="0" eb="2">
      <t>シントウ</t>
    </rPh>
    <rPh sb="2" eb="4">
      <t>コウリョ</t>
    </rPh>
    <rPh sb="4" eb="5">
      <t>ゴ</t>
    </rPh>
    <phoneticPr fontId="3"/>
  </si>
  <si>
    <t>浸透考慮前</t>
    <rPh sb="0" eb="2">
      <t>シントウ</t>
    </rPh>
    <rPh sb="2" eb="4">
      <t>コウリョ</t>
    </rPh>
    <rPh sb="4" eb="5">
      <t>マエ</t>
    </rPh>
    <phoneticPr fontId="3"/>
  </si>
  <si>
    <t>行為後流入量</t>
    <rPh sb="0" eb="2">
      <t>コウイ</t>
    </rPh>
    <rPh sb="2" eb="3">
      <t>ゴ</t>
    </rPh>
    <rPh sb="3" eb="5">
      <t>リュウニュウ</t>
    </rPh>
    <rPh sb="5" eb="6">
      <t>リョウ</t>
    </rPh>
    <phoneticPr fontId="3"/>
  </si>
  <si>
    <t>浸透考慮後流入量</t>
    <rPh sb="0" eb="2">
      <t>シントウ</t>
    </rPh>
    <rPh sb="2" eb="4">
      <t>コウリョ</t>
    </rPh>
    <rPh sb="4" eb="5">
      <t>ゴ</t>
    </rPh>
    <rPh sb="5" eb="7">
      <t>リュウニュウ</t>
    </rPh>
    <rPh sb="7" eb="8">
      <t>リョウ</t>
    </rPh>
    <phoneticPr fontId="3"/>
  </si>
  <si>
    <t>調整池水位</t>
    <rPh sb="0" eb="2">
      <t>チョウセイ</t>
    </rPh>
    <rPh sb="2" eb="3">
      <t>イケ</t>
    </rPh>
    <rPh sb="3" eb="5">
      <t>スイイ</t>
    </rPh>
    <phoneticPr fontId="3"/>
  </si>
  <si>
    <t>最大流入量（行為後）</t>
    <rPh sb="0" eb="2">
      <t>サイダイ</t>
    </rPh>
    <rPh sb="2" eb="4">
      <t>リュウニュウ</t>
    </rPh>
    <rPh sb="4" eb="5">
      <t>リョウ</t>
    </rPh>
    <rPh sb="6" eb="8">
      <t>コウイ</t>
    </rPh>
    <rPh sb="8" eb="9">
      <t>アト</t>
    </rPh>
    <phoneticPr fontId="3"/>
  </si>
  <si>
    <t>最大放流量</t>
    <rPh sb="0" eb="2">
      <t>サイダイ</t>
    </rPh>
    <rPh sb="2" eb="4">
      <t>ホウリュウ</t>
    </rPh>
    <rPh sb="4" eb="5">
      <t>リョウ</t>
    </rPh>
    <phoneticPr fontId="3"/>
  </si>
  <si>
    <t>許容放流量</t>
    <rPh sb="0" eb="2">
      <t>キョヨウ</t>
    </rPh>
    <rPh sb="2" eb="4">
      <t>ホウリュウ</t>
    </rPh>
    <rPh sb="4" eb="5">
      <t>リョウ</t>
    </rPh>
    <phoneticPr fontId="3"/>
  </si>
  <si>
    <t>調節後放流量</t>
    <rPh sb="0" eb="2">
      <t>チョウセツ</t>
    </rPh>
    <rPh sb="2" eb="3">
      <t>ゴ</t>
    </rPh>
    <rPh sb="3" eb="5">
      <t>ホウリュウ</t>
    </rPh>
    <rPh sb="5" eb="6">
      <t>リョウ</t>
    </rPh>
    <phoneticPr fontId="3"/>
  </si>
  <si>
    <t>浸透施設の計算</t>
    <rPh sb="0" eb="4">
      <t>シントウシセツ</t>
    </rPh>
    <rPh sb="5" eb="7">
      <t>ケイサン</t>
    </rPh>
    <phoneticPr fontId="3"/>
  </si>
  <si>
    <t>浸透施設なし</t>
    <rPh sb="0" eb="4">
      <t>シントウシセツ</t>
    </rPh>
    <phoneticPr fontId="3"/>
  </si>
  <si>
    <t>オリフィス径</t>
    <rPh sb="5" eb="6">
      <t>ケイ</t>
    </rPh>
    <phoneticPr fontId="3"/>
  </si>
  <si>
    <r>
      <t>m</t>
    </r>
    <r>
      <rPr>
        <vertAlign val="superscript"/>
        <sz val="11"/>
        <rFont val="BIZ UDPゴシック"/>
        <family val="3"/>
        <charset val="128"/>
      </rPr>
      <t>3</t>
    </r>
    <phoneticPr fontId="3"/>
  </si>
  <si>
    <t>計算結果</t>
    <rPh sb="0" eb="2">
      <t>ケイサン</t>
    </rPh>
    <rPh sb="2" eb="4">
      <t>ケッカ</t>
    </rPh>
    <phoneticPr fontId="3"/>
  </si>
  <si>
    <t>浸透施設を見込んだ貯留容量</t>
    <rPh sb="0" eb="4">
      <t>シントウシセツ</t>
    </rPh>
    <rPh sb="5" eb="7">
      <t>ミコ</t>
    </rPh>
    <rPh sb="9" eb="13">
      <t>チョリュウヨウリョウ</t>
    </rPh>
    <phoneticPr fontId="3"/>
  </si>
  <si>
    <t>法</t>
    <rPh sb="0" eb="1">
      <t>ホウ</t>
    </rPh>
    <phoneticPr fontId="3"/>
  </si>
  <si>
    <t>必要貯留施設容量</t>
    <rPh sb="0" eb="2">
      <t>ヒツヨウ</t>
    </rPh>
    <rPh sb="2" eb="4">
      <t>チョリュウ</t>
    </rPh>
    <rPh sb="4" eb="6">
      <t>シセツ</t>
    </rPh>
    <rPh sb="6" eb="8">
      <t>ヨウリョウ</t>
    </rPh>
    <phoneticPr fontId="3"/>
  </si>
  <si>
    <t>必要対策量（貯留量換算）</t>
    <rPh sb="0" eb="2">
      <t>ヒツヨウ</t>
    </rPh>
    <rPh sb="2" eb="5">
      <t>タイサクリョウ</t>
    </rPh>
    <rPh sb="6" eb="9">
      <t>チョリュウリョウ</t>
    </rPh>
    <rPh sb="9" eb="11">
      <t>カンザン</t>
    </rPh>
    <phoneticPr fontId="3"/>
  </si>
  <si>
    <t>ポンプ排水方式による調節計算</t>
    <rPh sb="3" eb="7">
      <t>ハイスイホウシキ</t>
    </rPh>
    <rPh sb="10" eb="12">
      <t>チョウセツ</t>
    </rPh>
    <rPh sb="12" eb="14">
      <t>ケイサン</t>
    </rPh>
    <phoneticPr fontId="3"/>
  </si>
  <si>
    <t>透水性舗装</t>
    <rPh sb="0" eb="5">
      <t>トウスイセイホソウ</t>
    </rPh>
    <phoneticPr fontId="3"/>
  </si>
  <si>
    <t>浸透側溝および浸透トレンチ</t>
    <rPh sb="0" eb="2">
      <t>シントウ</t>
    </rPh>
    <rPh sb="2" eb="4">
      <t>ソッコウ</t>
    </rPh>
    <rPh sb="7" eb="9">
      <t>シントウ</t>
    </rPh>
    <phoneticPr fontId="3"/>
  </si>
  <si>
    <t>円筒ます（側面および底面）</t>
    <rPh sb="0" eb="2">
      <t>エントウ</t>
    </rPh>
    <rPh sb="5" eb="7">
      <t>ソクメン</t>
    </rPh>
    <rPh sb="10" eb="12">
      <t>テイメン</t>
    </rPh>
    <phoneticPr fontId="3"/>
  </si>
  <si>
    <t>円筒ます（底面）</t>
    <rPh sb="0" eb="2">
      <t>エントウ</t>
    </rPh>
    <rPh sb="5" eb="7">
      <t>テイメン</t>
    </rPh>
    <phoneticPr fontId="3"/>
  </si>
  <si>
    <t>正方形ます（側面および底面）</t>
    <rPh sb="0" eb="3">
      <t>セイホウケイ</t>
    </rPh>
    <rPh sb="6" eb="8">
      <t>ソクメン</t>
    </rPh>
    <rPh sb="11" eb="13">
      <t>テイメン</t>
    </rPh>
    <phoneticPr fontId="3"/>
  </si>
  <si>
    <t>正方形ます（底面）</t>
    <rPh sb="0" eb="3">
      <t>セイホウケイ</t>
    </rPh>
    <rPh sb="6" eb="8">
      <t>テイメン</t>
    </rPh>
    <phoneticPr fontId="3"/>
  </si>
  <si>
    <t>矩形の桝</t>
    <rPh sb="0" eb="2">
      <t>クケイ</t>
    </rPh>
    <rPh sb="3" eb="4">
      <t>マス</t>
    </rPh>
    <phoneticPr fontId="3"/>
  </si>
  <si>
    <t>H：設計水頭(m)</t>
    <rPh sb="2" eb="6">
      <t>セッケイスイトウ</t>
    </rPh>
    <phoneticPr fontId="3"/>
  </si>
  <si>
    <t>W：施設幅(m)</t>
    <rPh sb="2" eb="4">
      <t>シセツ</t>
    </rPh>
    <rPh sb="4" eb="5">
      <t>ハバ</t>
    </rPh>
    <phoneticPr fontId="3"/>
  </si>
  <si>
    <t>D：施設直径(m)</t>
    <rPh sb="2" eb="6">
      <t>シセツチョッケイ</t>
    </rPh>
    <phoneticPr fontId="3"/>
  </si>
  <si>
    <t>L：施設延長(m)</t>
    <rPh sb="2" eb="4">
      <t>シセツ</t>
    </rPh>
    <rPh sb="4" eb="6">
      <t>エンチョウ</t>
    </rPh>
    <phoneticPr fontId="3"/>
  </si>
  <si>
    <t>K：比浸透量</t>
    <rPh sb="2" eb="3">
      <t>ヒ</t>
    </rPh>
    <rPh sb="3" eb="6">
      <t>シントウリョウ</t>
    </rPh>
    <phoneticPr fontId="3"/>
  </si>
  <si>
    <t>施設</t>
    <rPh sb="0" eb="2">
      <t>シセツ</t>
    </rPh>
    <phoneticPr fontId="3"/>
  </si>
  <si>
    <t>透水性舗装
（浸透池）</t>
    <rPh sb="0" eb="5">
      <t>トウスイセイホソウ</t>
    </rPh>
    <rPh sb="7" eb="9">
      <t>シントウ</t>
    </rPh>
    <rPh sb="9" eb="10">
      <t>イケ</t>
    </rPh>
    <phoneticPr fontId="3"/>
  </si>
  <si>
    <t>浸透側溝
および
浸透トレンチ</t>
    <rPh sb="0" eb="2">
      <t>シントウ</t>
    </rPh>
    <rPh sb="2" eb="4">
      <t>ソッコウ</t>
    </rPh>
    <rPh sb="9" eb="11">
      <t>シントウ</t>
    </rPh>
    <phoneticPr fontId="3"/>
  </si>
  <si>
    <t>円筒ます</t>
    <rPh sb="0" eb="2">
      <t>エントウ</t>
    </rPh>
    <phoneticPr fontId="3"/>
  </si>
  <si>
    <t>正方形ます</t>
    <rPh sb="0" eb="3">
      <t>セイホウケイ</t>
    </rPh>
    <phoneticPr fontId="3"/>
  </si>
  <si>
    <t>矩形
のます</t>
    <rPh sb="0" eb="2">
      <t>クケイ</t>
    </rPh>
    <phoneticPr fontId="3"/>
  </si>
  <si>
    <t>浸透面</t>
    <rPh sb="0" eb="2">
      <t>シントウ</t>
    </rPh>
    <rPh sb="2" eb="3">
      <t>メン</t>
    </rPh>
    <phoneticPr fontId="3"/>
  </si>
  <si>
    <t>底面</t>
    <rPh sb="0" eb="2">
      <t>テイメン</t>
    </rPh>
    <phoneticPr fontId="3"/>
  </si>
  <si>
    <t>側面
および
底面</t>
    <rPh sb="0" eb="2">
      <t>ソクメン</t>
    </rPh>
    <rPh sb="7" eb="9">
      <t>テイメン</t>
    </rPh>
    <phoneticPr fontId="3"/>
  </si>
  <si>
    <t>模式図</t>
    <rPh sb="0" eb="3">
      <t>モシキズ</t>
    </rPh>
    <phoneticPr fontId="3"/>
  </si>
  <si>
    <t>H：設計水頭（m）</t>
    <rPh sb="2" eb="4">
      <t>セッケイ</t>
    </rPh>
    <rPh sb="4" eb="6">
      <t>スイトウ</t>
    </rPh>
    <phoneticPr fontId="3"/>
  </si>
  <si>
    <t>W：施設幅(m)</t>
    <rPh sb="2" eb="5">
      <t>シセツハバ</t>
    </rPh>
    <phoneticPr fontId="3"/>
  </si>
  <si>
    <t>D：施設直径</t>
    <rPh sb="2" eb="6">
      <t>シセツチョッケイ</t>
    </rPh>
    <phoneticPr fontId="3"/>
  </si>
  <si>
    <t>係数</t>
    <rPh sb="0" eb="2">
      <t>ケイスウ</t>
    </rPh>
    <phoneticPr fontId="3"/>
  </si>
  <si>
    <t>比浸透量</t>
    <rPh sb="0" eb="4">
      <t>ヒシントウリョウ</t>
    </rPh>
    <phoneticPr fontId="3"/>
  </si>
  <si>
    <t>K</t>
    <phoneticPr fontId="3"/>
  </si>
  <si>
    <t>大型貯留槽</t>
    <rPh sb="0" eb="2">
      <t>オオガタ</t>
    </rPh>
    <rPh sb="2" eb="5">
      <t>チョリュウソウ</t>
    </rPh>
    <phoneticPr fontId="3"/>
  </si>
  <si>
    <t>側面及び底面</t>
    <rPh sb="0" eb="2">
      <t>ソクメン</t>
    </rPh>
    <rPh sb="2" eb="3">
      <t>オヨ</t>
    </rPh>
    <rPh sb="4" eb="6">
      <t>テイメン</t>
    </rPh>
    <phoneticPr fontId="3"/>
  </si>
  <si>
    <t>W</t>
  </si>
  <si>
    <t>W</t>
    <phoneticPr fontId="3"/>
  </si>
  <si>
    <t>L</t>
    <phoneticPr fontId="3"/>
  </si>
  <si>
    <t>H</t>
    <phoneticPr fontId="3"/>
  </si>
  <si>
    <t>a1</t>
  </si>
  <si>
    <t>a2</t>
  </si>
  <si>
    <t>b</t>
  </si>
  <si>
    <t>X</t>
    <phoneticPr fontId="3"/>
  </si>
  <si>
    <t>上ランク</t>
    <rPh sb="0" eb="1">
      <t>ウエ</t>
    </rPh>
    <phoneticPr fontId="3"/>
  </si>
  <si>
    <t>下ランク</t>
    <rPh sb="0" eb="1">
      <t>シタ</t>
    </rPh>
    <phoneticPr fontId="3"/>
  </si>
  <si>
    <t>内挿パラ↓</t>
    <rPh sb="0" eb="2">
      <t>ナイソウ</t>
    </rPh>
    <phoneticPr fontId="3"/>
  </si>
  <si>
    <t>側面
及び
底面</t>
    <rPh sb="0" eb="2">
      <t>ソクメン</t>
    </rPh>
    <rPh sb="3" eb="4">
      <t>オヨ</t>
    </rPh>
    <rPh sb="6" eb="8">
      <t>テイメン</t>
    </rPh>
    <phoneticPr fontId="3"/>
  </si>
  <si>
    <t>別途算定</t>
    <rPh sb="0" eb="2">
      <t>ベット</t>
    </rPh>
    <rPh sb="2" eb="4">
      <t>サンテイ</t>
    </rPh>
    <phoneticPr fontId="3"/>
  </si>
  <si>
    <t>事前に入力しておくシート</t>
    <rPh sb="0" eb="2">
      <t>ジゼン</t>
    </rPh>
    <rPh sb="3" eb="5">
      <t>ニュウリョク</t>
    </rPh>
    <phoneticPr fontId="3"/>
  </si>
  <si>
    <t>その他、事前相談チェックシートに必要な項目</t>
    <rPh sb="2" eb="3">
      <t>タ</t>
    </rPh>
    <rPh sb="4" eb="6">
      <t>ジゼン</t>
    </rPh>
    <rPh sb="6" eb="8">
      <t>ソウダン</t>
    </rPh>
    <rPh sb="16" eb="18">
      <t>ヒツヨウ</t>
    </rPh>
    <rPh sb="19" eb="21">
      <t>コウモク</t>
    </rPh>
    <phoneticPr fontId="3"/>
  </si>
  <si>
    <t>浸透施設に該当する項目にチェックを入れてください</t>
    <rPh sb="0" eb="4">
      <t>シントウシセツ</t>
    </rPh>
    <rPh sb="5" eb="7">
      <t>ガイトウ</t>
    </rPh>
    <rPh sb="9" eb="11">
      <t>コウモク</t>
    </rPh>
    <rPh sb="17" eb="18">
      <t>イ</t>
    </rPh>
    <phoneticPr fontId="3"/>
  </si>
  <si>
    <r>
      <t>m</t>
    </r>
    <r>
      <rPr>
        <vertAlign val="superscript"/>
        <sz val="11"/>
        <rFont val="BIZ UDPゴシック"/>
        <family val="3"/>
        <charset val="128"/>
      </rPr>
      <t>3</t>
    </r>
    <r>
      <rPr>
        <sz val="11"/>
        <rFont val="BIZ UDPゴシック"/>
        <family val="3"/>
        <charset val="128"/>
      </rPr>
      <t>/s</t>
    </r>
    <phoneticPr fontId="3"/>
  </si>
  <si>
    <t>上のチェックを入れ、「浸透施設の計算」ボタンを押してください</t>
    <rPh sb="0" eb="1">
      <t>ウエ</t>
    </rPh>
    <rPh sb="7" eb="8">
      <t>イ</t>
    </rPh>
    <rPh sb="11" eb="15">
      <t>シントウシセツ</t>
    </rPh>
    <rPh sb="16" eb="18">
      <t>ケイサン</t>
    </rPh>
    <rPh sb="23" eb="24">
      <t>オ</t>
    </rPh>
    <phoneticPr fontId="3"/>
  </si>
  <si>
    <t>事前相談チェックシートで計算した必要対策量</t>
    <rPh sb="0" eb="2">
      <t>ジゼン</t>
    </rPh>
    <rPh sb="2" eb="4">
      <t>ソウダン</t>
    </rPh>
    <rPh sb="12" eb="14">
      <t>ケイサン</t>
    </rPh>
    <rPh sb="16" eb="21">
      <t>ヒツヨウタイサクリョウ</t>
    </rPh>
    <phoneticPr fontId="3"/>
  </si>
  <si>
    <t>計算結果</t>
    <rPh sb="0" eb="4">
      <t>ケイサンケッカ</t>
    </rPh>
    <phoneticPr fontId="3"/>
  </si>
  <si>
    <r>
      <t>m</t>
    </r>
    <r>
      <rPr>
        <vertAlign val="superscript"/>
        <sz val="12"/>
        <rFont val="BIZ UDPゴシック"/>
        <family val="3"/>
        <charset val="128"/>
      </rPr>
      <t>3</t>
    </r>
    <phoneticPr fontId="3"/>
  </si>
  <si>
    <t>上記、事前相談チェックシートで計算した必要対策量を確認の上「浸透施設を見込んだ貯留容量の算定」ボタンを押してください</t>
    <rPh sb="0" eb="2">
      <t>ジョウキ</t>
    </rPh>
    <rPh sb="3" eb="5">
      <t>ジゼン</t>
    </rPh>
    <rPh sb="5" eb="7">
      <t>ソウダン</t>
    </rPh>
    <rPh sb="15" eb="17">
      <t>ケイサン</t>
    </rPh>
    <rPh sb="19" eb="24">
      <t>ヒツヨウタイサクリョウ</t>
    </rPh>
    <rPh sb="25" eb="27">
      <t>カクニン</t>
    </rPh>
    <rPh sb="28" eb="29">
      <t>ウエ</t>
    </rPh>
    <rPh sb="30" eb="32">
      <t>シントウ</t>
    </rPh>
    <rPh sb="32" eb="34">
      <t>シセツ</t>
    </rPh>
    <rPh sb="35" eb="37">
      <t>ミコ</t>
    </rPh>
    <rPh sb="39" eb="43">
      <t>チョリュウヨウリョウ</t>
    </rPh>
    <rPh sb="44" eb="46">
      <t>サンテイ</t>
    </rPh>
    <rPh sb="51" eb="52">
      <t>オ</t>
    </rPh>
    <phoneticPr fontId="3"/>
  </si>
  <si>
    <t>設定した貯留施設容量</t>
    <rPh sb="0" eb="2">
      <t>セッテイ</t>
    </rPh>
    <rPh sb="4" eb="8">
      <t>チョリュウシセツ</t>
    </rPh>
    <rPh sb="8" eb="10">
      <t>ヨウリョウ</t>
    </rPh>
    <phoneticPr fontId="3"/>
  </si>
  <si>
    <t>ピーク時のオリフィス放流量（計算値）</t>
    <rPh sb="3" eb="4">
      <t>ジ</t>
    </rPh>
    <rPh sb="10" eb="13">
      <t>ホウリュウリョウ</t>
    </rPh>
    <rPh sb="14" eb="17">
      <t>ケイサンチ</t>
    </rPh>
    <phoneticPr fontId="3"/>
  </si>
  <si>
    <t>貯留量の判定</t>
    <rPh sb="0" eb="3">
      <t>チョリュウリョウ</t>
    </rPh>
    <rPh sb="4" eb="6">
      <t>ハンテイ</t>
    </rPh>
    <phoneticPr fontId="3"/>
  </si>
  <si>
    <t>ピーク放流量の判定</t>
    <rPh sb="3" eb="6">
      <t>ホウリュウリョウ</t>
    </rPh>
    <rPh sb="7" eb="9">
      <t>ハンテイ</t>
    </rPh>
    <phoneticPr fontId="3"/>
  </si>
  <si>
    <t>調整池諸元を記入する際の参考値</t>
    <rPh sb="0" eb="3">
      <t>チョウセイチ</t>
    </rPh>
    <rPh sb="3" eb="5">
      <t>ショゲン</t>
    </rPh>
    <rPh sb="6" eb="8">
      <t>キニュウ</t>
    </rPh>
    <rPh sb="10" eb="11">
      <t>サイ</t>
    </rPh>
    <rPh sb="12" eb="14">
      <t>サンコウ</t>
    </rPh>
    <rPh sb="14" eb="15">
      <t>チ</t>
    </rPh>
    <phoneticPr fontId="3"/>
  </si>
  <si>
    <t>※上記数値は事前相談チェックシート記載の数値です</t>
    <rPh sb="1" eb="3">
      <t>ジョウキ</t>
    </rPh>
    <rPh sb="3" eb="5">
      <t>スウチ</t>
    </rPh>
    <rPh sb="6" eb="8">
      <t>ジゼン</t>
    </rPh>
    <rPh sb="8" eb="10">
      <t>ソウダン</t>
    </rPh>
    <rPh sb="17" eb="19">
      <t>キサイ</t>
    </rPh>
    <rPh sb="20" eb="22">
      <t>スウチ</t>
    </rPh>
    <phoneticPr fontId="3"/>
  </si>
  <si>
    <t>鉄道線路</t>
  </si>
  <si>
    <t>飛行場</t>
  </si>
  <si>
    <t>ゴルフ場</t>
  </si>
  <si>
    <t>運動場</t>
  </si>
  <si>
    <t>林地・耕地・原野その他</t>
  </si>
  <si>
    <t>対策工事に係る雨水貯留浸透施設の計画</t>
  </si>
  <si>
    <t>行為前の流出係数</t>
  </si>
  <si>
    <t>行為後の流出係数</t>
  </si>
  <si>
    <t>行為前の流出雨水量</t>
  </si>
  <si>
    <t>行為後の流出雨水量</t>
  </si>
  <si>
    <t>雨水貯留浸透施設の計画</t>
  </si>
  <si>
    <t>雨水浸透阻害行為の区域に含まれる地域の名称</t>
  </si>
  <si>
    <t>雨水浸透阻害行為に関する工事及び対策工事の計画の方針</t>
  </si>
  <si>
    <r>
      <t>行為区域(対策工事に係る雨水貯留浸透施設の集水区域が行為区域の範囲を超えるときは、当該超える区域を含む。)内の土地の現況(m</t>
    </r>
    <r>
      <rPr>
        <vertAlign val="superscript"/>
        <sz val="9"/>
        <rFont val="ＭＳ 明朝"/>
        <family val="1"/>
        <charset val="128"/>
      </rPr>
      <t>2</t>
    </r>
    <r>
      <rPr>
        <sz val="9"/>
        <rFont val="ＭＳ 明朝"/>
        <family val="1"/>
        <charset val="128"/>
      </rPr>
      <t>)</t>
    </r>
  </si>
  <si>
    <t>(法面無)</t>
    <rPh sb="1" eb="2">
      <t>ノリ</t>
    </rPh>
    <phoneticPr fontId="57" alignment="distributed"/>
  </si>
  <si>
    <t>(法面有)</t>
    <rPh sb="1" eb="2">
      <t>ノリ</t>
    </rPh>
    <phoneticPr fontId="57" alignment="distributed"/>
  </si>
  <si>
    <t>舗装された土地(法面を除く。)</t>
    <rPh sb="8" eb="9">
      <t>ノリ</t>
    </rPh>
    <phoneticPr fontId="57" alignment="distributed"/>
  </si>
  <si>
    <t>舗装された土地(法面)</t>
    <rPh sb="8" eb="9">
      <t>ノリ</t>
    </rPh>
    <phoneticPr fontId="57" alignment="distributed"/>
  </si>
  <si>
    <t>締め固められた土地</t>
  </si>
  <si>
    <t>植生に覆われた法面</t>
    <rPh sb="7" eb="8">
      <t>ノリ</t>
    </rPh>
    <phoneticPr fontId="57"/>
  </si>
  <si>
    <r>
      <t>行為区域(対策工事に係る雨水貯留浸透施設の集水区域が行為区域の範囲を超えるときは、当該超える区域を含む。)内の土地利用計画(m</t>
    </r>
    <r>
      <rPr>
        <vertAlign val="superscript"/>
        <sz val="9"/>
        <rFont val="ＭＳ 明朝"/>
        <family val="1"/>
        <charset val="128"/>
      </rPr>
      <t>2</t>
    </r>
    <r>
      <rPr>
        <sz val="9"/>
        <rFont val="ＭＳ 明朝"/>
        <family val="1"/>
        <charset val="128"/>
      </rPr>
      <t>)</t>
    </r>
  </si>
  <si>
    <t>申請者</t>
    <rPh sb="0" eb="3">
      <t>シンセイシャ</t>
    </rPh>
    <phoneticPr fontId="3"/>
  </si>
  <si>
    <t>設計者</t>
    <rPh sb="0" eb="3">
      <t>セッケイシャ</t>
    </rPh>
    <phoneticPr fontId="3"/>
  </si>
  <si>
    <t>工事施工者</t>
    <rPh sb="0" eb="5">
      <t>コウジセコウシャ</t>
    </rPh>
    <phoneticPr fontId="3"/>
  </si>
  <si>
    <t>生産緑地法に基づく緑地</t>
    <rPh sb="0" eb="5">
      <t>セイサンリョクチホウ</t>
    </rPh>
    <rPh sb="6" eb="7">
      <t>モト</t>
    </rPh>
    <rPh sb="9" eb="11">
      <t>リョクチ</t>
    </rPh>
    <phoneticPr fontId="3"/>
  </si>
  <si>
    <t>森林法に基づく残置森林</t>
    <rPh sb="0" eb="3">
      <t>シンリンホウ</t>
    </rPh>
    <rPh sb="4" eb="5">
      <t>モト</t>
    </rPh>
    <rPh sb="7" eb="11">
      <t>ザンチシンリン</t>
    </rPh>
    <phoneticPr fontId="3"/>
  </si>
  <si>
    <t>埼玉県雨水流出抑制施設の設置等に関する条例に関する除外区域</t>
    <rPh sb="22" eb="23">
      <t>カン</t>
    </rPh>
    <rPh sb="25" eb="27">
      <t>ジョガイ</t>
    </rPh>
    <rPh sb="27" eb="29">
      <t>クイキ</t>
    </rPh>
    <phoneticPr fontId="3"/>
  </si>
  <si>
    <t>調整池の最大水深
※オリフィス底部から設計水位
までの水深</t>
    <rPh sb="0" eb="3">
      <t>チョウセイチ</t>
    </rPh>
    <rPh sb="4" eb="6">
      <t>サイダイ</t>
    </rPh>
    <rPh sb="6" eb="8">
      <t>スイシン</t>
    </rPh>
    <rPh sb="15" eb="17">
      <t>テイブ</t>
    </rPh>
    <rPh sb="19" eb="21">
      <t>セッケイ</t>
    </rPh>
    <rPh sb="21" eb="23">
      <t>スイイ</t>
    </rPh>
    <rPh sb="27" eb="29">
      <t>スイシン</t>
    </rPh>
    <phoneticPr fontId="3"/>
  </si>
  <si>
    <t>大型貯留浸透槽（側面及び底面）</t>
    <rPh sb="0" eb="2">
      <t>オオガタ</t>
    </rPh>
    <rPh sb="2" eb="4">
      <t>チョリュウ</t>
    </rPh>
    <rPh sb="4" eb="6">
      <t>シントウ</t>
    </rPh>
    <rPh sb="6" eb="7">
      <t>ソウ</t>
    </rPh>
    <rPh sb="8" eb="10">
      <t>ソクメン</t>
    </rPh>
    <rPh sb="10" eb="11">
      <t>オヨ</t>
    </rPh>
    <rPh sb="12" eb="14">
      <t>テイメン</t>
    </rPh>
    <phoneticPr fontId="3"/>
  </si>
  <si>
    <t>大型貯留浸透槽（底面）</t>
    <rPh sb="0" eb="2">
      <t>オオガタ</t>
    </rPh>
    <rPh sb="2" eb="4">
      <t>チョリュウ</t>
    </rPh>
    <rPh sb="4" eb="6">
      <t>シントウ</t>
    </rPh>
    <rPh sb="6" eb="7">
      <t>ソウ</t>
    </rPh>
    <rPh sb="8" eb="10">
      <t>テイメン</t>
    </rPh>
    <phoneticPr fontId="3"/>
  </si>
  <si>
    <t>―</t>
    <phoneticPr fontId="3"/>
  </si>
  <si>
    <t>流出係数</t>
    <rPh sb="0" eb="4">
      <t>リュウシュツケイスウ</t>
    </rPh>
    <phoneticPr fontId="3"/>
  </si>
  <si>
    <r>
      <t>Q3:行為後ピーク流入量（</t>
    </r>
    <r>
      <rPr>
        <u/>
        <sz val="11"/>
        <color rgb="FFFF0000"/>
        <rFont val="BIZ UDPゴシック"/>
        <family val="3"/>
        <charset val="128"/>
      </rPr>
      <t>浸透考慮後</t>
    </r>
    <r>
      <rPr>
        <u/>
        <sz val="11"/>
        <rFont val="BIZ UDPゴシック"/>
        <family val="3"/>
        <charset val="128"/>
      </rPr>
      <t>）(m</t>
    </r>
    <r>
      <rPr>
        <u/>
        <vertAlign val="superscript"/>
        <sz val="11"/>
        <rFont val="BIZ UDPゴシック"/>
        <family val="3"/>
        <charset val="128"/>
      </rPr>
      <t>3</t>
    </r>
    <r>
      <rPr>
        <u/>
        <sz val="11"/>
        <rFont val="BIZ UDPゴシック"/>
        <family val="3"/>
        <charset val="128"/>
      </rPr>
      <t>/s)</t>
    </r>
    <rPh sb="3" eb="6">
      <t>コウイゴ</t>
    </rPh>
    <rPh sb="9" eb="12">
      <t>リュウニュウリョウ</t>
    </rPh>
    <rPh sb="13" eb="15">
      <t>シントウ</t>
    </rPh>
    <rPh sb="15" eb="17">
      <t>コウリョ</t>
    </rPh>
    <rPh sb="17" eb="18">
      <t>ゴ</t>
    </rPh>
    <phoneticPr fontId="3"/>
  </si>
  <si>
    <r>
      <t>Q2:行為後ピーク流入量（</t>
    </r>
    <r>
      <rPr>
        <u/>
        <sz val="11"/>
        <color rgb="FF0000FF"/>
        <rFont val="BIZ UDPゴシック"/>
        <family val="3"/>
        <charset val="128"/>
      </rPr>
      <t>浸透考慮前</t>
    </r>
    <r>
      <rPr>
        <u/>
        <sz val="11"/>
        <rFont val="BIZ UDPゴシック"/>
        <family val="3"/>
        <charset val="128"/>
      </rPr>
      <t>）(m</t>
    </r>
    <r>
      <rPr>
        <u/>
        <vertAlign val="superscript"/>
        <sz val="11"/>
        <rFont val="BIZ UDPゴシック"/>
        <family val="3"/>
        <charset val="128"/>
      </rPr>
      <t>3</t>
    </r>
    <r>
      <rPr>
        <u/>
        <sz val="11"/>
        <rFont val="BIZ UDPゴシック"/>
        <family val="3"/>
        <charset val="128"/>
      </rPr>
      <t>/s)</t>
    </r>
    <rPh sb="3" eb="6">
      <t>コウイゴ</t>
    </rPh>
    <rPh sb="9" eb="12">
      <t>リュウニュウリョウ</t>
    </rPh>
    <rPh sb="13" eb="18">
      <t>シントウコウリョマエ</t>
    </rPh>
    <phoneticPr fontId="3"/>
  </si>
  <si>
    <t>Q3≦Q1の場合、浸透施設のみで処理可能</t>
    <rPh sb="6" eb="8">
      <t>バアイ</t>
    </rPh>
    <rPh sb="9" eb="13">
      <t>シントウシセツ</t>
    </rPh>
    <rPh sb="16" eb="20">
      <t>ショリカノウ</t>
    </rPh>
    <phoneticPr fontId="3"/>
  </si>
  <si>
    <t>　　(オリフィス断面積)</t>
    <rPh sb="8" eb="11">
      <t>ダンメンセキ</t>
    </rPh>
    <phoneticPr fontId="3"/>
  </si>
  <si>
    <r>
      <t>m</t>
    </r>
    <r>
      <rPr>
        <vertAlign val="superscript"/>
        <sz val="11"/>
        <rFont val="BIZ UDPゴシック"/>
        <family val="3"/>
        <charset val="128"/>
      </rPr>
      <t>2</t>
    </r>
    <phoneticPr fontId="3"/>
  </si>
  <si>
    <r>
      <t>※ポンプ性能は「m</t>
    </r>
    <r>
      <rPr>
        <vertAlign val="superscript"/>
        <sz val="11"/>
        <rFont val="BIZ UDPゴシック"/>
        <family val="3"/>
        <charset val="128"/>
      </rPr>
      <t>3</t>
    </r>
    <r>
      <rPr>
        <sz val="11"/>
        <rFont val="BIZ UDPゴシック"/>
        <family val="3"/>
        <charset val="128"/>
      </rPr>
      <t>/s」で記載すること</t>
    </r>
    <rPh sb="4" eb="6">
      <t>セイノウ</t>
    </rPh>
    <rPh sb="14" eb="16">
      <t>キサイ</t>
    </rPh>
    <phoneticPr fontId="3"/>
  </si>
  <si>
    <t>設定したポンプ性能（最大）</t>
    <rPh sb="0" eb="2">
      <t>セッテイ</t>
    </rPh>
    <rPh sb="7" eb="9">
      <t>セイノウ</t>
    </rPh>
    <rPh sb="10" eb="12">
      <t>サイダイ</t>
    </rPh>
    <phoneticPr fontId="3"/>
  </si>
  <si>
    <t>上記シートの入力が完了したら「ポンプ排水による
調節計算」ボタンを押してください</t>
    <rPh sb="0" eb="2">
      <t>ジョウキ</t>
    </rPh>
    <rPh sb="6" eb="8">
      <t>ニュウリョク</t>
    </rPh>
    <rPh sb="9" eb="11">
      <t>カンリョウ</t>
    </rPh>
    <rPh sb="18" eb="20">
      <t>ハイスイ</t>
    </rPh>
    <rPh sb="24" eb="26">
      <t>チョウセツ</t>
    </rPh>
    <rPh sb="26" eb="28">
      <t>ケイサン</t>
    </rPh>
    <rPh sb="33" eb="34">
      <t>オ</t>
    </rPh>
    <phoneticPr fontId="3"/>
  </si>
  <si>
    <r>
      <t>Q1:許容放流量(m</t>
    </r>
    <r>
      <rPr>
        <u/>
        <vertAlign val="superscript"/>
        <sz val="11"/>
        <rFont val="BIZ UDPゴシック"/>
        <family val="3"/>
        <charset val="128"/>
      </rPr>
      <t>3</t>
    </r>
    <r>
      <rPr>
        <u/>
        <sz val="11"/>
        <rFont val="BIZ UDPゴシック"/>
        <family val="3"/>
        <charset val="128"/>
      </rPr>
      <t>/s)</t>
    </r>
    <rPh sb="3" eb="8">
      <t>キョヨウホウリュウリョウ</t>
    </rPh>
    <phoneticPr fontId="3"/>
  </si>
  <si>
    <t>【透水性舗装】</t>
    <rPh sb="1" eb="3">
      <t>トウスイ</t>
    </rPh>
    <rPh sb="3" eb="4">
      <t>セイ</t>
    </rPh>
    <rPh sb="4" eb="6">
      <t>ホソウ</t>
    </rPh>
    <phoneticPr fontId="3"/>
  </si>
  <si>
    <t>【浸透ます】</t>
    <phoneticPr fontId="3"/>
  </si>
  <si>
    <t>【浸透ます】
1個あたり</t>
    <rPh sb="8" eb="9">
      <t>コ</t>
    </rPh>
    <phoneticPr fontId="3"/>
  </si>
  <si>
    <t>総合治水対策で
必要な対策量(1.0ha以上)</t>
    <rPh sb="0" eb="6">
      <t>ソウゴウチスイタイサク</t>
    </rPh>
    <rPh sb="8" eb="10">
      <t>ヒツヨウ</t>
    </rPh>
    <rPh sb="11" eb="14">
      <t>タイサクリョウ</t>
    </rPh>
    <rPh sb="20" eb="22">
      <t>イジョウ</t>
    </rPh>
    <phoneticPr fontId="3"/>
  </si>
  <si>
    <t>総合治水対策で
必要な対策量(1.0ha未満)</t>
    <rPh sb="0" eb="6">
      <t>ソウゴウチスイタイサク</t>
    </rPh>
    <rPh sb="8" eb="10">
      <t>ヒツヨウ</t>
    </rPh>
    <rPh sb="11" eb="14">
      <t>タイサクリョウ</t>
    </rPh>
    <rPh sb="20" eb="22">
      <t>ミマン</t>
    </rPh>
    <phoneticPr fontId="3"/>
  </si>
  <si>
    <t>特定都市河川浸水被害対策法
第30条の必要対策量</t>
    <rPh sb="0" eb="2">
      <t>トクテイ</t>
    </rPh>
    <rPh sb="2" eb="6">
      <t>トシカセン</t>
    </rPh>
    <rPh sb="6" eb="10">
      <t>シンスイヒガイ</t>
    </rPh>
    <rPh sb="10" eb="12">
      <t>タイサク</t>
    </rPh>
    <rPh sb="12" eb="13">
      <t>ホウ</t>
    </rPh>
    <rPh sb="14" eb="15">
      <t>ダイ</t>
    </rPh>
    <rPh sb="17" eb="18">
      <t>ジョウ</t>
    </rPh>
    <rPh sb="19" eb="21">
      <t>ヒツヨウ</t>
    </rPh>
    <rPh sb="21" eb="23">
      <t>タイサク</t>
    </rPh>
    <rPh sb="23" eb="24">
      <t>リョウ</t>
    </rPh>
    <phoneticPr fontId="3"/>
  </si>
  <si>
    <t>法第30条の許可</t>
    <rPh sb="0" eb="1">
      <t>ホウ</t>
    </rPh>
    <rPh sb="1" eb="2">
      <t>ダイ</t>
    </rPh>
    <rPh sb="4" eb="5">
      <t>ジョウ</t>
    </rPh>
    <rPh sb="6" eb="8">
      <t>キョカ</t>
    </rPh>
    <phoneticPr fontId="3"/>
  </si>
  <si>
    <t>⑧</t>
    <phoneticPr fontId="3"/>
  </si>
  <si>
    <t>⑨</t>
    <phoneticPr fontId="3"/>
  </si>
  <si>
    <t>⑩</t>
    <phoneticPr fontId="3"/>
  </si>
  <si>
    <t xml:space="preserve">　　　　　　　 　殿　 </t>
    <phoneticPr fontId="3"/>
  </si>
  <si>
    <t>浸透を考慮した必要な貯留施設容量</t>
    <rPh sb="0" eb="2">
      <t>シントウ</t>
    </rPh>
    <rPh sb="3" eb="5">
      <t>コウリョ</t>
    </rPh>
    <rPh sb="7" eb="9">
      <t>ヒツヨウ</t>
    </rPh>
    <rPh sb="10" eb="12">
      <t>チョリュウ</t>
    </rPh>
    <rPh sb="12" eb="14">
      <t>シセツ</t>
    </rPh>
    <rPh sb="14" eb="16">
      <t>ヨウリョウ</t>
    </rPh>
    <phoneticPr fontId="3"/>
  </si>
  <si>
    <r>
      <t>都市計画法に基づく開発指導等としての
必要対策量(</t>
    </r>
    <r>
      <rPr>
        <b/>
        <sz val="10"/>
        <color rgb="FF0000FF"/>
        <rFont val="ＭＳ Ｐゴシック"/>
        <family val="3"/>
        <charset val="128"/>
      </rPr>
      <t>開発区域面積1ha未満</t>
    </r>
    <r>
      <rPr>
        <b/>
        <sz val="10"/>
        <rFont val="ＭＳ Ｐゴシック"/>
        <family val="3"/>
        <charset val="128"/>
      </rPr>
      <t>)</t>
    </r>
    <rPh sb="0" eb="5">
      <t>トシケイカクホウ</t>
    </rPh>
    <rPh sb="6" eb="7">
      <t>モト</t>
    </rPh>
    <rPh sb="9" eb="14">
      <t>カイハツシドウトウ</t>
    </rPh>
    <rPh sb="19" eb="21">
      <t>ヒツヨウ</t>
    </rPh>
    <rPh sb="21" eb="23">
      <t>タイサク</t>
    </rPh>
    <rPh sb="23" eb="24">
      <t>リョウ</t>
    </rPh>
    <rPh sb="25" eb="29">
      <t>カイハツクイキ</t>
    </rPh>
    <rPh sb="29" eb="31">
      <t>メンセキ</t>
    </rPh>
    <rPh sb="34" eb="36">
      <t>ミマン</t>
    </rPh>
    <phoneticPr fontId="3"/>
  </si>
  <si>
    <t>対策基準（地域別調整容量）</t>
    <rPh sb="0" eb="4">
      <t>タイサクキジュン</t>
    </rPh>
    <rPh sb="5" eb="8">
      <t>チイキベツ</t>
    </rPh>
    <rPh sb="8" eb="12">
      <t>チョウセイヨウリョウ</t>
    </rPh>
    <phoneticPr fontId="3"/>
  </si>
  <si>
    <r>
      <t>都市計画法に基づく開発指導等としての
必要対策量（</t>
    </r>
    <r>
      <rPr>
        <b/>
        <sz val="10"/>
        <color rgb="FFFF0000"/>
        <rFont val="ＭＳ Ｐゴシック"/>
        <family val="3"/>
        <charset val="128"/>
      </rPr>
      <t>開発区域面積1ha以上</t>
    </r>
    <r>
      <rPr>
        <b/>
        <sz val="10"/>
        <rFont val="ＭＳ Ｐゴシック"/>
        <family val="3"/>
        <charset val="128"/>
      </rPr>
      <t>）
【埼玉県雨水流出抑制施設の設置等に関する条例】</t>
    </r>
    <rPh sb="0" eb="5">
      <t>トシケイカクホウ</t>
    </rPh>
    <rPh sb="6" eb="7">
      <t>モト</t>
    </rPh>
    <rPh sb="9" eb="11">
      <t>カイハツ</t>
    </rPh>
    <rPh sb="11" eb="13">
      <t>シドウ</t>
    </rPh>
    <rPh sb="13" eb="14">
      <t>トウ</t>
    </rPh>
    <rPh sb="19" eb="21">
      <t>ヒツヨウ</t>
    </rPh>
    <rPh sb="21" eb="23">
      <t>タイサク</t>
    </rPh>
    <rPh sb="23" eb="24">
      <t>リョウ</t>
    </rPh>
    <rPh sb="25" eb="27">
      <t>カイハツ</t>
    </rPh>
    <rPh sb="27" eb="29">
      <t>クイキ</t>
    </rPh>
    <rPh sb="29" eb="31">
      <t>メンセキ</t>
    </rPh>
    <rPh sb="32" eb="36">
      <t>ハイジョウ</t>
    </rPh>
    <rPh sb="39" eb="42">
      <t>サイタマケン</t>
    </rPh>
    <rPh sb="42" eb="46">
      <t>ウスイリュウシュツ</t>
    </rPh>
    <rPh sb="46" eb="48">
      <t>ヨクセイ</t>
    </rPh>
    <rPh sb="48" eb="50">
      <t>シセツ</t>
    </rPh>
    <rPh sb="51" eb="53">
      <t>セッチ</t>
    </rPh>
    <rPh sb="53" eb="54">
      <t>トウ</t>
    </rPh>
    <rPh sb="55" eb="56">
      <t>カン</t>
    </rPh>
    <rPh sb="58" eb="60">
      <t>ジョウレイ</t>
    </rPh>
    <phoneticPr fontId="3"/>
  </si>
  <si>
    <t>都市計画法の開発許可等との調整により双方の機能を兼ね備えた対策工事とする（流出抑制量が大きい方で対策）</t>
    <rPh sb="41" eb="42">
      <t>リョウ</t>
    </rPh>
    <phoneticPr fontId="3"/>
  </si>
  <si>
    <t>下水道等の一時放流先との協議によるもの</t>
    <rPh sb="0" eb="4">
      <t>ゲスイドウトウ</t>
    </rPh>
    <rPh sb="5" eb="7">
      <t>イチジ</t>
    </rPh>
    <rPh sb="7" eb="9">
      <t>ホウリュウ</t>
    </rPh>
    <rPh sb="9" eb="10">
      <t>サキ</t>
    </rPh>
    <rPh sb="12" eb="14">
      <t>キョウギ</t>
    </rPh>
    <phoneticPr fontId="3"/>
  </si>
  <si>
    <t>平均流出係数</t>
    <rPh sb="0" eb="2">
      <t>ヘイキン</t>
    </rPh>
    <rPh sb="2" eb="6">
      <t>リュウシュツケイスウ</t>
    </rPh>
    <phoneticPr fontId="3"/>
  </si>
  <si>
    <r>
      <t>※</t>
    </r>
    <r>
      <rPr>
        <sz val="11"/>
        <color rgb="FFFF0000"/>
        <rFont val="BIZ UDPゴシック"/>
        <family val="3"/>
        <charset val="128"/>
      </rPr>
      <t>浸透施設を見込まない場合も、「浸透施設なし」にチェックの上、「浸透施設の計算」を実施してください</t>
    </r>
    <rPh sb="1" eb="3">
      <t>シントウ</t>
    </rPh>
    <rPh sb="3" eb="5">
      <t>シセツ</t>
    </rPh>
    <rPh sb="6" eb="8">
      <t>ミコ</t>
    </rPh>
    <rPh sb="11" eb="13">
      <t>バアイ</t>
    </rPh>
    <rPh sb="16" eb="20">
      <t>シントウシセツ</t>
    </rPh>
    <rPh sb="29" eb="30">
      <t>ウエ</t>
    </rPh>
    <rPh sb="32" eb="36">
      <t>シントウシセツ</t>
    </rPh>
    <rPh sb="37" eb="39">
      <t>ケイサン</t>
    </rPh>
    <rPh sb="41" eb="43">
      <t>ジッシ</t>
    </rPh>
    <phoneticPr fontId="3"/>
  </si>
  <si>
    <t>※「①浸透施設の計算」実施後に押してください</t>
    <rPh sb="3" eb="7">
      <t>シントウシセツ</t>
    </rPh>
    <rPh sb="8" eb="10">
      <t>ケイサン</t>
    </rPh>
    <rPh sb="11" eb="14">
      <t>ジッシゴ</t>
    </rPh>
    <rPh sb="15" eb="16">
      <t>オ</t>
    </rPh>
    <phoneticPr fontId="3"/>
  </si>
  <si>
    <t>Ｈ(m)</t>
    <phoneticPr fontId="3"/>
  </si>
  <si>
    <r>
      <t>Ｖ(m</t>
    </r>
    <r>
      <rPr>
        <vertAlign val="superscript"/>
        <sz val="11"/>
        <rFont val="ＭＳ Ｐゴシック"/>
        <family val="3"/>
        <charset val="128"/>
      </rPr>
      <t>3</t>
    </r>
    <r>
      <rPr>
        <sz val="11"/>
        <rFont val="ＭＳ Ｐゴシック"/>
        <family val="3"/>
        <charset val="128"/>
      </rPr>
      <t>)</t>
    </r>
    <phoneticPr fontId="3"/>
  </si>
  <si>
    <r>
      <t>Q(m</t>
    </r>
    <r>
      <rPr>
        <vertAlign val="superscript"/>
        <sz val="11"/>
        <rFont val="ＭＳ Ｐゴシック"/>
        <family val="3"/>
        <charset val="128"/>
      </rPr>
      <t>3</t>
    </r>
    <r>
      <rPr>
        <sz val="11"/>
        <rFont val="ＭＳ Ｐゴシック"/>
        <family val="3"/>
        <charset val="128"/>
      </rPr>
      <t>/s)</t>
    </r>
    <phoneticPr fontId="3"/>
  </si>
  <si>
    <t>単位設計浸透能</t>
    <phoneticPr fontId="3"/>
  </si>
  <si>
    <t>現況土地利用(ha) 【行為前】</t>
    <rPh sb="0" eb="2">
      <t>ゲンキョウ</t>
    </rPh>
    <rPh sb="2" eb="6">
      <t>トチリヨウ</t>
    </rPh>
    <rPh sb="12" eb="15">
      <t>コウイマエ</t>
    </rPh>
    <phoneticPr fontId="3"/>
  </si>
  <si>
    <t>計画土地利用(ha) 【行為後】</t>
    <rPh sb="0" eb="2">
      <t>ケイカク</t>
    </rPh>
    <rPh sb="2" eb="6">
      <t>トチリヨウ</t>
    </rPh>
    <rPh sb="12" eb="15">
      <t>コウイゴ</t>
    </rPh>
    <phoneticPr fontId="3"/>
  </si>
  <si>
    <t>【提出様式】</t>
    <rPh sb="1" eb="3">
      <t>テイシュツ</t>
    </rPh>
    <rPh sb="3" eb="5">
      <t>ヨウシキ</t>
    </rPh>
    <phoneticPr fontId="3"/>
  </si>
  <si>
    <t>【提出様式】</t>
    <phoneticPr fontId="3"/>
  </si>
  <si>
    <t>①現況土地利用【行為前】</t>
    <rPh sb="1" eb="3">
      <t>ゲンキョウ</t>
    </rPh>
    <rPh sb="3" eb="5">
      <t>トチ</t>
    </rPh>
    <rPh sb="5" eb="7">
      <t>リヨウ</t>
    </rPh>
    <rPh sb="8" eb="11">
      <t>コウイマエ</t>
    </rPh>
    <phoneticPr fontId="3"/>
  </si>
  <si>
    <t>②計画土地利用【行為後】</t>
    <rPh sb="1" eb="3">
      <t>ケイカク</t>
    </rPh>
    <rPh sb="3" eb="5">
      <t>トチ</t>
    </rPh>
    <rPh sb="5" eb="7">
      <t>リヨウ</t>
    </rPh>
    <rPh sb="8" eb="11">
      <t>コウイゴ</t>
    </rPh>
    <phoneticPr fontId="3"/>
  </si>
  <si>
    <t>行為前の流出係数</t>
    <rPh sb="0" eb="2">
      <t>コウイ</t>
    </rPh>
    <rPh sb="2" eb="3">
      <t>マエ</t>
    </rPh>
    <rPh sb="4" eb="8">
      <t>リュウシュツケイスウ</t>
    </rPh>
    <phoneticPr fontId="3"/>
  </si>
  <si>
    <r>
      <t xml:space="preserve">行為前の流出雨水量（許容放流量） </t>
    </r>
    <r>
      <rPr>
        <sz val="14"/>
        <rFont val="ＭＳ Ｐゴシック"/>
        <family val="3"/>
        <charset val="128"/>
      </rPr>
      <t>④</t>
    </r>
    <rPh sb="0" eb="2">
      <t>コウイ</t>
    </rPh>
    <rPh sb="2" eb="3">
      <t>マエ</t>
    </rPh>
    <rPh sb="4" eb="6">
      <t>リュウシュツ</t>
    </rPh>
    <rPh sb="6" eb="8">
      <t>ウスイ</t>
    </rPh>
    <rPh sb="8" eb="9">
      <t>リョウ</t>
    </rPh>
    <rPh sb="10" eb="15">
      <t>キョヨウホウリュウリョウ</t>
    </rPh>
    <phoneticPr fontId="3"/>
  </si>
  <si>
    <t>行為後の流出係数</t>
    <rPh sb="0" eb="2">
      <t>コウイ</t>
    </rPh>
    <rPh sb="2" eb="3">
      <t>ゴ</t>
    </rPh>
    <rPh sb="4" eb="6">
      <t>リュウシュツ</t>
    </rPh>
    <rPh sb="6" eb="8">
      <t>ケイスウ</t>
    </rPh>
    <phoneticPr fontId="3"/>
  </si>
  <si>
    <t>行為後の流出雨水量（未対策）</t>
    <rPh sb="0" eb="2">
      <t>コウイ</t>
    </rPh>
    <rPh sb="2" eb="3">
      <t>ゴ</t>
    </rPh>
    <rPh sb="4" eb="6">
      <t>リュウシュツ</t>
    </rPh>
    <rPh sb="6" eb="8">
      <t>ウスイ</t>
    </rPh>
    <rPh sb="8" eb="9">
      <t>リョウ</t>
    </rPh>
    <rPh sb="10" eb="13">
      <t>ミタイサク</t>
    </rPh>
    <phoneticPr fontId="3"/>
  </si>
  <si>
    <r>
      <t xml:space="preserve">必要対策量（概算） </t>
    </r>
    <r>
      <rPr>
        <sz val="14"/>
        <rFont val="ＭＳ Ｐゴシック"/>
        <family val="3"/>
        <charset val="128"/>
      </rPr>
      <t>①</t>
    </r>
    <rPh sb="0" eb="2">
      <t>ヒツヨウ</t>
    </rPh>
    <rPh sb="2" eb="5">
      <t>タイサクリョウ</t>
    </rPh>
    <rPh sb="6" eb="8">
      <t>ガイサン</t>
    </rPh>
    <phoneticPr fontId="3"/>
  </si>
  <si>
    <r>
      <t xml:space="preserve">必要対策量 </t>
    </r>
    <r>
      <rPr>
        <sz val="14"/>
        <rFont val="ＭＳ Ｐゴシック"/>
        <family val="3"/>
        <charset val="128"/>
      </rPr>
      <t>②</t>
    </r>
    <rPh sb="0" eb="2">
      <t>ヒツヨウ</t>
    </rPh>
    <rPh sb="2" eb="5">
      <t>タイサクリョウ</t>
    </rPh>
    <phoneticPr fontId="3"/>
  </si>
  <si>
    <r>
      <t xml:space="preserve">必要対策量 </t>
    </r>
    <r>
      <rPr>
        <sz val="14"/>
        <rFont val="ＭＳ Ｐゴシック"/>
        <family val="3"/>
        <charset val="128"/>
      </rPr>
      <t>③</t>
    </r>
    <rPh sb="0" eb="5">
      <t>ヒツヨウタイサクリョウ</t>
    </rPh>
    <phoneticPr fontId="3"/>
  </si>
  <si>
    <t>他法令等との調整別の対応</t>
    <rPh sb="0" eb="3">
      <t>タホウレイ</t>
    </rPh>
    <rPh sb="3" eb="4">
      <t>トウ</t>
    </rPh>
    <rPh sb="6" eb="8">
      <t>チョウセイ</t>
    </rPh>
    <rPh sb="8" eb="9">
      <t>ベツ</t>
    </rPh>
    <rPh sb="10" eb="12">
      <t>タイオウ</t>
    </rPh>
    <phoneticPr fontId="3"/>
  </si>
  <si>
    <t>申請</t>
    <rPh sb="0" eb="2">
      <t>シンセイ</t>
    </rPh>
    <phoneticPr fontId="3"/>
  </si>
  <si>
    <r>
      <rPr>
        <sz val="11"/>
        <rFont val="ＭＳ Ｐゴシック"/>
        <family val="3"/>
        <charset val="128"/>
      </rPr>
      <t>必要対策量(m</t>
    </r>
    <r>
      <rPr>
        <vertAlign val="superscript"/>
        <sz val="11"/>
        <rFont val="ＭＳ Ｐゴシック"/>
        <family val="3"/>
        <charset val="128"/>
      </rPr>
      <t>3</t>
    </r>
    <r>
      <rPr>
        <sz val="11"/>
        <rFont val="ＭＳ Ｐゴシック"/>
        <family val="3"/>
        <charset val="128"/>
      </rPr>
      <t>)（概算）</t>
    </r>
    <r>
      <rPr>
        <sz val="10"/>
        <rFont val="ＭＳ Ｐゴシック"/>
        <family val="3"/>
        <charset val="128"/>
      </rPr>
      <t xml:space="preserve">
①②③を比べ大きい値</t>
    </r>
    <rPh sb="0" eb="2">
      <t>ヒツヨウ</t>
    </rPh>
    <rPh sb="2" eb="5">
      <t>タイサクリョウ</t>
    </rPh>
    <rPh sb="10" eb="12">
      <t>ガイサン</t>
    </rPh>
    <rPh sb="18" eb="19">
      <t>クラ</t>
    </rPh>
    <rPh sb="20" eb="21">
      <t>オオ</t>
    </rPh>
    <rPh sb="23" eb="24">
      <t>アタイ</t>
    </rPh>
    <phoneticPr fontId="3"/>
  </si>
  <si>
    <r>
      <rPr>
        <sz val="11"/>
        <rFont val="ＭＳ Ｐゴシック"/>
        <family val="3"/>
        <charset val="128"/>
      </rPr>
      <t>許容放流量(m</t>
    </r>
    <r>
      <rPr>
        <vertAlign val="superscript"/>
        <sz val="11"/>
        <rFont val="ＭＳ Ｐゴシック"/>
        <family val="3"/>
        <charset val="128"/>
      </rPr>
      <t>3</t>
    </r>
    <r>
      <rPr>
        <sz val="11"/>
        <rFont val="ＭＳ Ｐゴシック"/>
        <family val="3"/>
        <charset val="128"/>
      </rPr>
      <t>/s)</t>
    </r>
    <r>
      <rPr>
        <sz val="10"/>
        <rFont val="ＭＳ Ｐゴシック"/>
        <family val="3"/>
        <charset val="128"/>
      </rPr>
      <t xml:space="preserve">
④⑤⑥⑦を比べ小さい値</t>
    </r>
    <rPh sb="0" eb="2">
      <t>キョヨウ</t>
    </rPh>
    <rPh sb="2" eb="5">
      <t>ホウリュウリョウ</t>
    </rPh>
    <rPh sb="17" eb="18">
      <t>クラ</t>
    </rPh>
    <rPh sb="19" eb="20">
      <t>チイ</t>
    </rPh>
    <rPh sb="22" eb="23">
      <t>アタイ</t>
    </rPh>
    <phoneticPr fontId="3"/>
  </si>
  <si>
    <t>雨 水 浸 透 阻 害 行 為 事 前 相 談 書</t>
    <rPh sb="0" eb="1">
      <t>アメ</t>
    </rPh>
    <rPh sb="2" eb="3">
      <t>ミズ</t>
    </rPh>
    <rPh sb="4" eb="5">
      <t>ヒタ</t>
    </rPh>
    <rPh sb="6" eb="7">
      <t>トオル</t>
    </rPh>
    <rPh sb="8" eb="9">
      <t>ハバ</t>
    </rPh>
    <rPh sb="10" eb="11">
      <t>ガイ</t>
    </rPh>
    <rPh sb="12" eb="13">
      <t>ギョウ</t>
    </rPh>
    <rPh sb="14" eb="15">
      <t>タメ</t>
    </rPh>
    <rPh sb="16" eb="17">
      <t>コト</t>
    </rPh>
    <rPh sb="18" eb="19">
      <t>マエ</t>
    </rPh>
    <rPh sb="20" eb="21">
      <t>ソウ</t>
    </rPh>
    <rPh sb="22" eb="23">
      <t>ダン</t>
    </rPh>
    <rPh sb="24" eb="25">
      <t>ショ</t>
    </rPh>
    <phoneticPr fontId="3"/>
  </si>
  <si>
    <t>施設諸元（浸透）</t>
    <rPh sb="0" eb="4">
      <t>シセツショゲン</t>
    </rPh>
    <rPh sb="5" eb="7">
      <t>シントウ</t>
    </rPh>
    <phoneticPr fontId="3"/>
  </si>
  <si>
    <t>施設諸元（浸透_道路管理者用）</t>
    <rPh sb="0" eb="4">
      <t>シセツショゲン</t>
    </rPh>
    <rPh sb="5" eb="7">
      <t>シントウ</t>
    </rPh>
    <rPh sb="8" eb="13">
      <t>ドウロカンリシャ</t>
    </rPh>
    <rPh sb="13" eb="14">
      <t>ヨウ</t>
    </rPh>
    <phoneticPr fontId="3"/>
  </si>
  <si>
    <t>施設諸元（浸透）</t>
    <rPh sb="0" eb="2">
      <t>シセツ</t>
    </rPh>
    <rPh sb="2" eb="4">
      <t>ショゲン</t>
    </rPh>
    <rPh sb="5" eb="7">
      <t>シントウ</t>
    </rPh>
    <phoneticPr fontId="3"/>
  </si>
  <si>
    <t>施設諸元（浸透_道路管理者用）</t>
    <rPh sb="0" eb="4">
      <t>シセツショゲン</t>
    </rPh>
    <phoneticPr fontId="3"/>
  </si>
  <si>
    <t>浸透施設あり
※施設諸元(浸透)に入力した場合</t>
    <rPh sb="0" eb="4">
      <t>シントウシセツ</t>
    </rPh>
    <rPh sb="8" eb="12">
      <t>シセツショゲン</t>
    </rPh>
    <rPh sb="17" eb="19">
      <t>ニュウリョク</t>
    </rPh>
    <rPh sb="21" eb="23">
      <t>バアイ</t>
    </rPh>
    <phoneticPr fontId="3"/>
  </si>
  <si>
    <t>浸透施設あり
※施設諸元（浸透_道路管理者用）に入力した場合</t>
    <rPh sb="0" eb="4">
      <t>シントウシセツ</t>
    </rPh>
    <rPh sb="8" eb="12">
      <t>シセツショゲン</t>
    </rPh>
    <rPh sb="16" eb="22">
      <t>ドウロカンリシャヨウ</t>
    </rPh>
    <phoneticPr fontId="3"/>
  </si>
  <si>
    <t>施設諸元(浸透)又は
施設諸元(浸透_道路管理者用)に
入力した浸透施設と
上記貯留施設が必要となります。</t>
    <rPh sb="0" eb="2">
      <t>シセツ</t>
    </rPh>
    <rPh sb="2" eb="4">
      <t>ショゲン</t>
    </rPh>
    <rPh sb="5" eb="7">
      <t>シントウ</t>
    </rPh>
    <rPh sb="8" eb="9">
      <t>マタ</t>
    </rPh>
    <rPh sb="11" eb="13">
      <t>シセツ</t>
    </rPh>
    <rPh sb="13" eb="15">
      <t>ショゲン</t>
    </rPh>
    <rPh sb="16" eb="18">
      <t>シントウ</t>
    </rPh>
    <rPh sb="19" eb="21">
      <t>ドウロ</t>
    </rPh>
    <rPh sb="21" eb="24">
      <t>カンリシャ</t>
    </rPh>
    <rPh sb="24" eb="25">
      <t>ヨウ</t>
    </rPh>
    <rPh sb="28" eb="30">
      <t>ニュウリョク</t>
    </rPh>
    <rPh sb="32" eb="36">
      <t>シントウシセツ</t>
    </rPh>
    <rPh sb="38" eb="40">
      <t>ジョウキ</t>
    </rPh>
    <rPh sb="40" eb="42">
      <t>チョリュウ</t>
    </rPh>
    <rPh sb="42" eb="44">
      <t>シセツ</t>
    </rPh>
    <rPh sb="45" eb="47">
      <t>ヒツヨウ</t>
    </rPh>
    <phoneticPr fontId="3"/>
  </si>
  <si>
    <t>施設諸元（ポンプ）</t>
    <rPh sb="0" eb="4">
      <t>シセツショゲン</t>
    </rPh>
    <phoneticPr fontId="3"/>
  </si>
  <si>
    <t>使用降雨強度及び行為前後のピーク流入量</t>
    <rPh sb="0" eb="2">
      <t>シヨウ</t>
    </rPh>
    <rPh sb="2" eb="4">
      <t>コウウ</t>
    </rPh>
    <rPh sb="4" eb="6">
      <t>キョウド</t>
    </rPh>
    <rPh sb="6" eb="7">
      <t>オヨ</t>
    </rPh>
    <rPh sb="8" eb="10">
      <t>コウイ</t>
    </rPh>
    <rPh sb="10" eb="12">
      <t>ゼンゴ</t>
    </rPh>
    <rPh sb="16" eb="18">
      <t>リュウニュウ</t>
    </rPh>
    <rPh sb="18" eb="19">
      <t>リョウ</t>
    </rPh>
    <phoneticPr fontId="3"/>
  </si>
  <si>
    <t>【提出様式】</t>
    <rPh sb="1" eb="5">
      <t>テイシュツヨウシキ</t>
    </rPh>
    <phoneticPr fontId="3"/>
  </si>
  <si>
    <t>流出抑制施設諸元(ポンプ排水)</t>
    <rPh sb="0" eb="2">
      <t>リュウシュツ</t>
    </rPh>
    <rPh sb="2" eb="4">
      <t>ヨクセイ</t>
    </rPh>
    <rPh sb="4" eb="6">
      <t>シセツ</t>
    </rPh>
    <rPh sb="6" eb="8">
      <t>ショゲン</t>
    </rPh>
    <rPh sb="12" eb="14">
      <t>ハイスイ</t>
    </rPh>
    <phoneticPr fontId="3"/>
  </si>
  <si>
    <t>流出抑制施設諸元（浸透施設）</t>
    <rPh sb="0" eb="2">
      <t>リュウシュツ</t>
    </rPh>
    <rPh sb="2" eb="4">
      <t>ヨクセイ</t>
    </rPh>
    <rPh sb="4" eb="6">
      <t>シセツ</t>
    </rPh>
    <rPh sb="6" eb="8">
      <t>ショゲン</t>
    </rPh>
    <rPh sb="9" eb="11">
      <t>シントウ</t>
    </rPh>
    <rPh sb="11" eb="13">
      <t>シセツ</t>
    </rPh>
    <phoneticPr fontId="3"/>
  </si>
  <si>
    <t>流出抑制施設諸元（浸透施設_道路管理者用）</t>
    <rPh sb="0" eb="2">
      <t>リュウシュツ</t>
    </rPh>
    <rPh sb="2" eb="4">
      <t>ヨクセイ</t>
    </rPh>
    <rPh sb="4" eb="6">
      <t>シセツ</t>
    </rPh>
    <rPh sb="6" eb="8">
      <t>ショゲン</t>
    </rPh>
    <rPh sb="9" eb="11">
      <t>シントウ</t>
    </rPh>
    <rPh sb="11" eb="13">
      <t>シセツ</t>
    </rPh>
    <rPh sb="14" eb="19">
      <t>ドウロカンリシャ</t>
    </rPh>
    <rPh sb="19" eb="20">
      <t>ヨウ</t>
    </rPh>
    <phoneticPr fontId="3"/>
  </si>
  <si>
    <t>単位設計浸透能</t>
    <rPh sb="0" eb="2">
      <t>タンイ</t>
    </rPh>
    <rPh sb="2" eb="4">
      <t>セッケイ</t>
    </rPh>
    <rPh sb="4" eb="6">
      <t>シントウ</t>
    </rPh>
    <rPh sb="6" eb="7">
      <t>ノウ</t>
    </rPh>
    <phoneticPr fontId="3"/>
  </si>
  <si>
    <t>飽和透水係数
（cm/s）</t>
    <rPh sb="0" eb="2">
      <t>ホウワ</t>
    </rPh>
    <rPh sb="2" eb="4">
      <t>トウスイ</t>
    </rPh>
    <rPh sb="4" eb="6">
      <t>ケイスウ</t>
    </rPh>
    <phoneticPr fontId="3"/>
  </si>
  <si>
    <t>調節計算結果（流量ハイドログラフ）　　</t>
  </si>
  <si>
    <t>計　画　説　明　書</t>
    <phoneticPr fontId="3"/>
  </si>
  <si>
    <t>施工管理者</t>
    <rPh sb="0" eb="5">
      <t>セコウカンリシャ</t>
    </rPh>
    <phoneticPr fontId="3"/>
  </si>
  <si>
    <t>対策工事の計画の概要</t>
    <phoneticPr fontId="3"/>
  </si>
  <si>
    <t>各対象面積集計</t>
    <rPh sb="0" eb="1">
      <t>カク</t>
    </rPh>
    <rPh sb="1" eb="5">
      <t>タイショウメンセキ</t>
    </rPh>
    <rPh sb="5" eb="7">
      <t>シュウケイ</t>
    </rPh>
    <phoneticPr fontId="3"/>
  </si>
  <si>
    <r>
      <t>※貯留量の判定が「N.G.」となった場合には貯留施設を大きく、ピーク放流量の判定は「N.G」となった場合にはポンプ排水量を小さくしてください
※</t>
    </r>
    <r>
      <rPr>
        <sz val="11"/>
        <color rgb="FFFF0000"/>
        <rFont val="BIZ UDPゴシック"/>
        <family val="3"/>
        <charset val="128"/>
      </rPr>
      <t>浸透施設の見直しを行った場合は「①浸透施設の計算」からやり直してください</t>
    </r>
    <r>
      <rPr>
        <sz val="11"/>
        <rFont val="BIZ UDPゴシック"/>
        <family val="3"/>
        <charset val="128"/>
      </rPr>
      <t>（見直しを行わなかった場合には不要です）</t>
    </r>
    <rPh sb="1" eb="4">
      <t>チョリュウリョウ</t>
    </rPh>
    <rPh sb="5" eb="7">
      <t>ハンテイ</t>
    </rPh>
    <rPh sb="18" eb="20">
      <t>バアイ</t>
    </rPh>
    <rPh sb="22" eb="26">
      <t>チョリュウシセツ</t>
    </rPh>
    <rPh sb="27" eb="28">
      <t>オオ</t>
    </rPh>
    <rPh sb="34" eb="37">
      <t>ホウリュウリョウ</t>
    </rPh>
    <rPh sb="38" eb="40">
      <t>ハンテイ</t>
    </rPh>
    <rPh sb="50" eb="52">
      <t>バアイ</t>
    </rPh>
    <rPh sb="57" eb="60">
      <t>ハイスイリョウ</t>
    </rPh>
    <rPh sb="61" eb="62">
      <t>チイ</t>
    </rPh>
    <rPh sb="72" eb="76">
      <t>シントウシセツ</t>
    </rPh>
    <rPh sb="77" eb="79">
      <t>ミナオ</t>
    </rPh>
    <rPh sb="81" eb="82">
      <t>オコナ</t>
    </rPh>
    <rPh sb="84" eb="86">
      <t>バアイ</t>
    </rPh>
    <rPh sb="89" eb="93">
      <t>シントウシセツ</t>
    </rPh>
    <rPh sb="94" eb="96">
      <t>ケイサン</t>
    </rPh>
    <rPh sb="101" eb="102">
      <t>ナオ</t>
    </rPh>
    <rPh sb="109" eb="111">
      <t>ミナオ</t>
    </rPh>
    <rPh sb="113" eb="114">
      <t>オコナ</t>
    </rPh>
    <rPh sb="119" eb="121">
      <t>バアイ</t>
    </rPh>
    <rPh sb="123" eb="125">
      <t>フヨウ</t>
    </rPh>
    <phoneticPr fontId="3"/>
  </si>
  <si>
    <r>
      <rPr>
        <sz val="11"/>
        <color rgb="FFFF0000"/>
        <rFont val="ＭＳ Ｐゴシック"/>
        <family val="3"/>
        <charset val="128"/>
      </rPr>
      <t>調整池水深（H）に対する貯留施設容量（V)、ポンプ容量（Q)を記入</t>
    </r>
    <r>
      <rPr>
        <sz val="11"/>
        <rFont val="ＭＳ Ｐゴシック"/>
        <family val="3"/>
        <charset val="128"/>
      </rPr>
      <t xml:space="preserve">
</t>
    </r>
    <r>
      <rPr>
        <sz val="10"/>
        <rFont val="ＭＳ Ｐゴシック"/>
        <family val="3"/>
        <charset val="128"/>
      </rPr>
      <t>（※流出抑制施設の配置位置（平面図）、構造諸元のわかる図面を添付すること）</t>
    </r>
    <rPh sb="0" eb="3">
      <t>チョウセイイケ</t>
    </rPh>
    <rPh sb="3" eb="5">
      <t>スイシン</t>
    </rPh>
    <rPh sb="9" eb="10">
      <t>タイ</t>
    </rPh>
    <rPh sb="12" eb="16">
      <t>チョリュウシセツ</t>
    </rPh>
    <rPh sb="16" eb="18">
      <t>ヨウリョウ</t>
    </rPh>
    <rPh sb="25" eb="27">
      <t>ヨウリョウ</t>
    </rPh>
    <rPh sb="31" eb="33">
      <t>キニュウ</t>
    </rPh>
    <phoneticPr fontId="3"/>
  </si>
  <si>
    <t>飽和透水係数
（m/hr）</t>
    <phoneticPr fontId="3"/>
  </si>
  <si>
    <t>飽和透水係数 （m/hr）</t>
    <phoneticPr fontId="3"/>
  </si>
  <si>
    <t>構造名称</t>
    <rPh sb="0" eb="4">
      <t>コウゾウメイショウ</t>
    </rPh>
    <phoneticPr fontId="3"/>
  </si>
  <si>
    <t>容量(浸透能力)</t>
    <rPh sb="0" eb="2">
      <t>ヨウリョウ</t>
    </rPh>
    <rPh sb="3" eb="7">
      <t>シントウノウリョク</t>
    </rPh>
    <phoneticPr fontId="3"/>
  </si>
  <si>
    <t>様式－１（特定都市河川浸水被害対策法施行規則 第16条関係）</t>
    <rPh sb="0" eb="2">
      <t>ヨウシキ</t>
    </rPh>
    <rPh sb="5" eb="11">
      <t>トクテイトシカセン</t>
    </rPh>
    <rPh sb="11" eb="18">
      <t>シンスイヒガイタイサクホウ</t>
    </rPh>
    <rPh sb="18" eb="22">
      <t>シコウキソク</t>
    </rPh>
    <rPh sb="23" eb="24">
      <t>ダイ</t>
    </rPh>
    <rPh sb="26" eb="27">
      <t>ジョウ</t>
    </rPh>
    <rPh sb="27" eb="29">
      <t>カンケイ</t>
    </rPh>
    <phoneticPr fontId="3"/>
  </si>
  <si>
    <t>宅　地</t>
    <phoneticPr fontId="3"/>
  </si>
  <si>
    <t>池　沼</t>
    <phoneticPr fontId="3"/>
  </si>
  <si>
    <t>水　路</t>
    <phoneticPr fontId="3"/>
  </si>
  <si>
    <t>道　路</t>
    <phoneticPr fontId="3"/>
  </si>
  <si>
    <t>太陽光
パネル</t>
    <rPh sb="0" eb="3">
      <t>タイヨウコウ</t>
    </rPh>
    <phoneticPr fontId="57" alignment="distributed"/>
  </si>
  <si>
    <t>山　地</t>
    <phoneticPr fontId="3"/>
  </si>
  <si>
    <t>合　計</t>
    <rPh sb="0" eb="1">
      <t>ア</t>
    </rPh>
    <rPh sb="2" eb="3">
      <t>ケイ</t>
    </rPh>
    <phoneticPr fontId="3"/>
  </si>
  <si>
    <r>
      <t>法第３０条の対策の対象とする面積に対して入力してください</t>
    </r>
    <r>
      <rPr>
        <b/>
        <sz val="18"/>
        <color rgb="FFFF0000"/>
        <rFont val="ＭＳ Ｐゴシック"/>
        <family val="3"/>
        <charset val="128"/>
      </rPr>
      <t>（※）</t>
    </r>
    <rPh sb="0" eb="1">
      <t>ホウ</t>
    </rPh>
    <rPh sb="1" eb="2">
      <t>ダイ</t>
    </rPh>
    <rPh sb="4" eb="5">
      <t>ジョウ</t>
    </rPh>
    <rPh sb="6" eb="8">
      <t>タイサク</t>
    </rPh>
    <rPh sb="9" eb="11">
      <t>タイショウ</t>
    </rPh>
    <rPh sb="14" eb="16">
      <t>メンセキ</t>
    </rPh>
    <rPh sb="17" eb="18">
      <t>タイ</t>
    </rPh>
    <rPh sb="20" eb="22">
      <t>ニュウリョク</t>
    </rPh>
    <phoneticPr fontId="3"/>
  </si>
  <si>
    <t>法第30条の対策の対象とする面積</t>
    <rPh sb="0" eb="2">
      <t>ホウダイ</t>
    </rPh>
    <rPh sb="4" eb="5">
      <t>ジョウ</t>
    </rPh>
    <rPh sb="6" eb="8">
      <t>タイサク</t>
    </rPh>
    <rPh sb="9" eb="11">
      <t>タイショウ</t>
    </rPh>
    <rPh sb="14" eb="16">
      <t>メンセキ</t>
    </rPh>
    <phoneticPr fontId="3"/>
  </si>
  <si>
    <t>※雨水浸透阻害行為の該当面積が0.1ha以上の場合、法第30条の許可（協議）が必要です。</t>
    <rPh sb="1" eb="9">
      <t>ウスイシントウソガイコウイ</t>
    </rPh>
    <rPh sb="10" eb="12">
      <t>ガイトウ</t>
    </rPh>
    <rPh sb="12" eb="14">
      <t>メンセキ</t>
    </rPh>
    <rPh sb="20" eb="22">
      <t>イジョウ</t>
    </rPh>
    <rPh sb="23" eb="25">
      <t>バアイ</t>
    </rPh>
    <phoneticPr fontId="3"/>
  </si>
  <si>
    <t>比浸透量計算書</t>
    <phoneticPr fontId="3"/>
  </si>
  <si>
    <t>【貯留量】</t>
    <rPh sb="1" eb="4">
      <t>チョリュウリョウ</t>
    </rPh>
    <phoneticPr fontId="3"/>
  </si>
  <si>
    <t>計画貯留施設容量</t>
    <rPh sb="0" eb="2">
      <t>ケイカク</t>
    </rPh>
    <rPh sb="2" eb="4">
      <t>チョリュウ</t>
    </rPh>
    <rPh sb="4" eb="6">
      <t>シセツ</t>
    </rPh>
    <rPh sb="6" eb="8">
      <t>ヨウリョウ</t>
    </rPh>
    <phoneticPr fontId="3"/>
  </si>
  <si>
    <t>≧</t>
    <phoneticPr fontId="3"/>
  </si>
  <si>
    <t>必要貯留施設容量</t>
    <rPh sb="0" eb="2">
      <t>ヒツヨウ</t>
    </rPh>
    <rPh sb="2" eb="6">
      <t>チョリュウシセツ</t>
    </rPh>
    <rPh sb="6" eb="8">
      <t>ヨウリョウ</t>
    </rPh>
    <phoneticPr fontId="3"/>
  </si>
  <si>
    <t>【放流量】</t>
    <rPh sb="1" eb="4">
      <t>ホウリュウリョウ</t>
    </rPh>
    <phoneticPr fontId="3"/>
  </si>
  <si>
    <t>≦</t>
    <phoneticPr fontId="3"/>
  </si>
  <si>
    <t>雨水浸透阻害行為の
該当面積</t>
    <rPh sb="0" eb="2">
      <t>ウスイ</t>
    </rPh>
    <rPh sb="2" eb="4">
      <t>シントウ</t>
    </rPh>
    <rPh sb="4" eb="6">
      <t>ソガイ</t>
    </rPh>
    <rPh sb="6" eb="8">
      <t>コウイ</t>
    </rPh>
    <rPh sb="10" eb="12">
      <t>ガイトウ</t>
    </rPh>
    <rPh sb="12" eb="14">
      <t>メンセキ</t>
    </rPh>
    <phoneticPr fontId="3"/>
  </si>
  <si>
    <r>
      <t>開発区域面積</t>
    </r>
    <r>
      <rPr>
        <b/>
        <vertAlign val="superscript"/>
        <sz val="10"/>
        <rFont val="ＭＳ Ｐゴシック"/>
        <family val="3"/>
        <charset val="128"/>
      </rPr>
      <t>※１</t>
    </r>
    <rPh sb="0" eb="6">
      <t>カイハツクイキメンセキ</t>
    </rPh>
    <phoneticPr fontId="3"/>
  </si>
  <si>
    <t>開発区域面積から「対策の対象とならない面積」を引いた面積</t>
    <rPh sb="0" eb="2">
      <t>カイハツ</t>
    </rPh>
    <rPh sb="2" eb="4">
      <t>クイキ</t>
    </rPh>
    <rPh sb="4" eb="6">
      <t>メンセキ</t>
    </rPh>
    <rPh sb="9" eb="11">
      <t>タイサク</t>
    </rPh>
    <rPh sb="12" eb="14">
      <t>タイショウ</t>
    </rPh>
    <rPh sb="19" eb="21">
      <t>メンセキ</t>
    </rPh>
    <rPh sb="23" eb="24">
      <t>ヒ</t>
    </rPh>
    <rPh sb="26" eb="28">
      <t>メンセキ</t>
    </rPh>
    <phoneticPr fontId="3"/>
  </si>
  <si>
    <r>
      <t>対象地域</t>
    </r>
    <r>
      <rPr>
        <b/>
        <vertAlign val="superscript"/>
        <sz val="10"/>
        <rFont val="ＭＳ Ｐゴシック"/>
        <family val="3"/>
        <charset val="128"/>
      </rPr>
      <t>※２</t>
    </r>
    <rPh sb="0" eb="2">
      <t>タイショウ</t>
    </rPh>
    <rPh sb="2" eb="4">
      <t>チイキ</t>
    </rPh>
    <phoneticPr fontId="3"/>
  </si>
  <si>
    <r>
      <t>調整池深さ</t>
    </r>
    <r>
      <rPr>
        <b/>
        <vertAlign val="superscript"/>
        <sz val="10"/>
        <rFont val="ＭＳ Ｐゴシック"/>
        <family val="3"/>
        <charset val="128"/>
      </rPr>
      <t>※３</t>
    </r>
    <rPh sb="0" eb="3">
      <t>チョウセイチ</t>
    </rPh>
    <rPh sb="3" eb="4">
      <t>フカ</t>
    </rPh>
    <phoneticPr fontId="3"/>
  </si>
  <si>
    <r>
      <t>対策の対象とならない面積
（控除面積）</t>
    </r>
    <r>
      <rPr>
        <b/>
        <vertAlign val="superscript"/>
        <sz val="10"/>
        <rFont val="ＭＳ Ｐゴシック"/>
        <family val="3"/>
        <charset val="128"/>
      </rPr>
      <t>※４</t>
    </r>
    <rPh sb="0" eb="2">
      <t>タイサク</t>
    </rPh>
    <rPh sb="3" eb="5">
      <t>タイショウ</t>
    </rPh>
    <rPh sb="10" eb="12">
      <t>メンセキ</t>
    </rPh>
    <rPh sb="14" eb="16">
      <t>コウジョ</t>
    </rPh>
    <rPh sb="16" eb="18">
      <t>メンセキ</t>
    </rPh>
    <phoneticPr fontId="3"/>
  </si>
  <si>
    <r>
      <t>許容比流量</t>
    </r>
    <r>
      <rPr>
        <b/>
        <vertAlign val="superscript"/>
        <sz val="10"/>
        <rFont val="ＭＳ Ｐゴシック"/>
        <family val="3"/>
        <charset val="128"/>
      </rPr>
      <t>※５</t>
    </r>
    <rPh sb="0" eb="2">
      <t>キョヨウ</t>
    </rPh>
    <rPh sb="2" eb="3">
      <t>ヒ</t>
    </rPh>
    <rPh sb="3" eb="5">
      <t>リュウリョウ</t>
    </rPh>
    <phoneticPr fontId="3"/>
  </si>
  <si>
    <r>
      <t>許容放流量</t>
    </r>
    <r>
      <rPr>
        <b/>
        <vertAlign val="superscript"/>
        <sz val="10"/>
        <rFont val="ＭＳ Ｐゴシック"/>
        <family val="3"/>
        <charset val="128"/>
      </rPr>
      <t xml:space="preserve">※６ </t>
    </r>
    <r>
      <rPr>
        <sz val="14"/>
        <rFont val="ＭＳ Ｐゴシック"/>
        <family val="3"/>
        <charset val="128"/>
      </rPr>
      <t>⑤</t>
    </r>
    <r>
      <rPr>
        <sz val="10"/>
        <rFont val="ＭＳ Ｐゴシック"/>
        <family val="3"/>
        <charset val="128"/>
      </rPr>
      <t xml:space="preserve">
</t>
    </r>
    <r>
      <rPr>
        <sz val="9"/>
        <rFont val="ＭＳ Ｐゴシック"/>
        <family val="3"/>
        <charset val="128"/>
      </rPr>
      <t>(許容比流量×集水面積)</t>
    </r>
    <rPh sb="0" eb="2">
      <t>キョヨウ</t>
    </rPh>
    <rPh sb="2" eb="3">
      <t>ホウ</t>
    </rPh>
    <rPh sb="3" eb="5">
      <t>リュウリョウ</t>
    </rPh>
    <rPh sb="11" eb="13">
      <t>キョヨウ</t>
    </rPh>
    <rPh sb="13" eb="14">
      <t>ヒ</t>
    </rPh>
    <rPh sb="14" eb="16">
      <t>リュウリョウ</t>
    </rPh>
    <rPh sb="17" eb="21">
      <t>シュウスイメンセキ</t>
    </rPh>
    <phoneticPr fontId="3"/>
  </si>
  <si>
    <r>
      <t>湛水区域対策量</t>
    </r>
    <r>
      <rPr>
        <b/>
        <vertAlign val="superscript"/>
        <sz val="10"/>
        <rFont val="ＭＳ Ｐゴシック"/>
        <family val="3"/>
        <charset val="128"/>
      </rPr>
      <t>※７</t>
    </r>
    <rPh sb="0" eb="4">
      <t>タンスイクイキ</t>
    </rPh>
    <rPh sb="4" eb="7">
      <t>タイサクリョウ</t>
    </rPh>
    <phoneticPr fontId="3"/>
  </si>
  <si>
    <r>
      <t>許容比流量</t>
    </r>
    <r>
      <rPr>
        <b/>
        <vertAlign val="superscript"/>
        <sz val="10"/>
        <rFont val="ＭＳ Ｐゴシック"/>
        <family val="3"/>
        <charset val="128"/>
      </rPr>
      <t>※５</t>
    </r>
    <r>
      <rPr>
        <sz val="10"/>
        <rFont val="ＭＳ Ｐゴシック"/>
        <family val="3"/>
        <charset val="128"/>
      </rPr>
      <t>（≦0.05）</t>
    </r>
    <rPh sb="0" eb="2">
      <t>キョヨウ</t>
    </rPh>
    <rPh sb="2" eb="3">
      <t>ヒ</t>
    </rPh>
    <rPh sb="3" eb="5">
      <t>リュウリョウ</t>
    </rPh>
    <phoneticPr fontId="3"/>
  </si>
  <si>
    <r>
      <t>許容放流量</t>
    </r>
    <r>
      <rPr>
        <b/>
        <vertAlign val="superscript"/>
        <sz val="10"/>
        <rFont val="ＭＳ Ｐゴシック"/>
        <family val="3"/>
        <charset val="128"/>
      </rPr>
      <t>※６</t>
    </r>
    <r>
      <rPr>
        <sz val="10"/>
        <rFont val="ＭＳ Ｐゴシック"/>
        <family val="3"/>
        <charset val="128"/>
      </rPr>
      <t xml:space="preserve"> </t>
    </r>
    <r>
      <rPr>
        <sz val="14"/>
        <rFont val="ＭＳ Ｐゴシック"/>
        <family val="3"/>
        <charset val="128"/>
      </rPr>
      <t>⑥</t>
    </r>
    <r>
      <rPr>
        <sz val="10"/>
        <rFont val="ＭＳ Ｐゴシック"/>
        <family val="3"/>
        <charset val="128"/>
      </rPr>
      <t xml:space="preserve">
</t>
    </r>
    <r>
      <rPr>
        <sz val="9"/>
        <rFont val="ＭＳ Ｐゴシック"/>
        <family val="3"/>
        <charset val="128"/>
      </rPr>
      <t>(許容比流量×集水面積)</t>
    </r>
    <rPh sb="0" eb="2">
      <t>キョヨウ</t>
    </rPh>
    <rPh sb="2" eb="5">
      <t>ホウリュウリョウ</t>
    </rPh>
    <rPh sb="11" eb="16">
      <t>キョヨウヒリュウリョウ</t>
    </rPh>
    <rPh sb="17" eb="21">
      <t>シュウスイメンセキ</t>
    </rPh>
    <phoneticPr fontId="3"/>
  </si>
  <si>
    <r>
      <t>許容比流量</t>
    </r>
    <r>
      <rPr>
        <b/>
        <vertAlign val="superscript"/>
        <sz val="10"/>
        <rFont val="ＭＳ Ｐゴシック"/>
        <family val="3"/>
        <charset val="128"/>
      </rPr>
      <t>※８</t>
    </r>
    <rPh sb="0" eb="5">
      <t>キョヨウヒリュウリョウ</t>
    </rPh>
    <phoneticPr fontId="3"/>
  </si>
  <si>
    <r>
      <t>許容放流量</t>
    </r>
    <r>
      <rPr>
        <b/>
        <vertAlign val="superscript"/>
        <sz val="10"/>
        <rFont val="ＭＳ Ｐゴシック"/>
        <family val="3"/>
        <charset val="128"/>
      </rPr>
      <t>※６</t>
    </r>
    <r>
      <rPr>
        <sz val="10"/>
        <rFont val="ＭＳ Ｐゴシック"/>
        <family val="3"/>
        <charset val="128"/>
      </rPr>
      <t xml:space="preserve"> </t>
    </r>
    <r>
      <rPr>
        <sz val="14"/>
        <rFont val="ＭＳ Ｐゴシック"/>
        <family val="3"/>
        <charset val="128"/>
      </rPr>
      <t>⑦</t>
    </r>
    <r>
      <rPr>
        <sz val="10"/>
        <rFont val="ＭＳ Ｐゴシック"/>
        <family val="3"/>
        <charset val="128"/>
      </rPr>
      <t xml:space="preserve">
</t>
    </r>
    <r>
      <rPr>
        <sz val="9"/>
        <rFont val="ＭＳ Ｐゴシック"/>
        <family val="3"/>
        <charset val="128"/>
      </rPr>
      <t>(許容比流量×集水面積)</t>
    </r>
    <rPh sb="0" eb="2">
      <t>キョヨウ</t>
    </rPh>
    <rPh sb="2" eb="5">
      <t>ホウリュウリョウ</t>
    </rPh>
    <rPh sb="11" eb="13">
      <t>キョヨウ</t>
    </rPh>
    <rPh sb="13" eb="14">
      <t>ヒ</t>
    </rPh>
    <rPh sb="14" eb="16">
      <t>リュウリョウ</t>
    </rPh>
    <rPh sb="17" eb="21">
      <t>シュウスイメンセキ</t>
    </rPh>
    <phoneticPr fontId="3"/>
  </si>
  <si>
    <t>令和７年３月
中川・綾瀬川流域水害対策協議会</t>
    <rPh sb="0" eb="2">
      <t>レイワ</t>
    </rPh>
    <rPh sb="3" eb="4">
      <t>ネン</t>
    </rPh>
    <rPh sb="5" eb="6">
      <t>ガツ</t>
    </rPh>
    <rPh sb="8" eb="10">
      <t>ナカガワ</t>
    </rPh>
    <rPh sb="11" eb="13">
      <t>アヤセ</t>
    </rPh>
    <rPh sb="13" eb="14">
      <t>ガワ</t>
    </rPh>
    <rPh sb="14" eb="16">
      <t>リュウイキ</t>
    </rPh>
    <rPh sb="16" eb="18">
      <t>スイガイ</t>
    </rPh>
    <rPh sb="18" eb="20">
      <t>タイサク</t>
    </rPh>
    <rPh sb="20" eb="23">
      <t>キョウギカイ</t>
    </rPh>
    <phoneticPr fontId="3"/>
  </si>
  <si>
    <t>【中川・綾瀬川流域（埼玉県版）】調整池容量計算システム</t>
    <rPh sb="1" eb="3">
      <t>ナカガワ</t>
    </rPh>
    <rPh sb="4" eb="7">
      <t>アヤセガワ</t>
    </rPh>
    <rPh sb="7" eb="9">
      <t>リュウイキ</t>
    </rPh>
    <rPh sb="10" eb="13">
      <t>サイタマケン</t>
    </rPh>
    <rPh sb="13" eb="14">
      <t>バン</t>
    </rPh>
    <rPh sb="16" eb="19">
      <t>チョウセイイケ</t>
    </rPh>
    <rPh sb="19" eb="21">
      <t>ヨウリョウ</t>
    </rPh>
    <rPh sb="21" eb="23">
      <t>ケイサン</t>
    </rPh>
    <phoneticPr fontId="3"/>
  </si>
  <si>
    <t>第　　　　号</t>
    <rPh sb="0" eb="1">
      <t>ダイ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</si>
</sst>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76" formatCode="0.000_ "/>
    <numFmt numFmtId="177" formatCode="0.0000_ "/>
    <numFmt numFmtId="178" formatCode="0.0"/>
    <numFmt numFmtId="179" formatCode="0.00000_ "/>
    <numFmt numFmtId="180" formatCode="0.00000_);[Red]\(0.00000\)"/>
    <numFmt numFmtId="181" formatCode="0.000"/>
    <numFmt numFmtId="182" formatCode="0.000000"/>
    <numFmt numFmtId="183" formatCode="0.00000"/>
    <numFmt numFmtId="184" formatCode="0.0000"/>
    <numFmt numFmtId="185" formatCode="#,##0.0;[Red]\-#,##0.0"/>
    <numFmt numFmtId="186" formatCode="#,##0.0000;[Red]\-#,##0.0000"/>
    <numFmt numFmtId="187" formatCode="0.00_ "/>
    <numFmt numFmtId="188" formatCode="0.000&quot;ha&quot;"/>
    <numFmt numFmtId="189" formatCode="#,##0.000"/>
    <numFmt numFmtId="190" formatCode="#,##0.00000"/>
    <numFmt numFmtId="191" formatCode="0.000000_ "/>
    <numFmt numFmtId="192" formatCode="0.0_ "/>
    <numFmt numFmtId="193" formatCode="0.000000_);[Red]\(0.000000\)"/>
    <numFmt numFmtId="194" formatCode="0.0_);[Red]\(0.0\)"/>
    <numFmt numFmtId="195" formatCode="0.00000&quot;m3/s分をカットする貯留浸透施設を設置&quot;"/>
    <numFmt numFmtId="196" formatCode="0.0000_);[Red]\(0.0000\)"/>
    <numFmt numFmtId="197" formatCode="0.0000&quot;㎥/s&quot;"/>
    <numFmt numFmtId="198" formatCode="0&quot;㎡&quot;"/>
  </numFmts>
  <fonts count="87">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b/>
      <sz val="16"/>
      <name val="ＭＳ Ｐゴシック"/>
      <family val="3"/>
      <charset val="128"/>
    </font>
    <font>
      <b/>
      <sz val="11"/>
      <name val="ＭＳ Ｐゴシック"/>
      <family val="3"/>
      <charset val="128"/>
    </font>
    <font>
      <sz val="14"/>
      <name val="ＭＳ Ｐゴシック"/>
      <family val="3"/>
      <charset val="128"/>
    </font>
    <font>
      <b/>
      <sz val="12"/>
      <name val="ＭＳ Ｐゴシック"/>
      <family val="3"/>
      <charset val="128"/>
    </font>
    <font>
      <sz val="16"/>
      <name val="ＭＳ Ｐゴシック"/>
      <family val="3"/>
      <charset val="128"/>
    </font>
    <font>
      <b/>
      <sz val="14"/>
      <name val="ＭＳ Ｐゴシック"/>
      <family val="3"/>
      <charset val="128"/>
    </font>
    <font>
      <sz val="10"/>
      <name val="ＭＳ ゴシック"/>
      <family val="3"/>
      <charset val="128"/>
    </font>
    <font>
      <sz val="9"/>
      <color indexed="9"/>
      <name val="ＭＳ Ｐゴシック"/>
      <family val="3"/>
      <charset val="128"/>
    </font>
    <font>
      <sz val="12"/>
      <name val="ＭＳ ゴシック"/>
      <family val="3"/>
      <charset val="128"/>
    </font>
    <font>
      <b/>
      <sz val="16"/>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10"/>
      <name val="ＭＳ Ｐゴシック"/>
      <family val="3"/>
      <charset val="128"/>
    </font>
    <font>
      <sz val="14"/>
      <color indexed="10"/>
      <name val="ＭＳ ゴシック"/>
      <family val="3"/>
      <charset val="128"/>
    </font>
    <font>
      <b/>
      <u/>
      <sz val="18"/>
      <name val="ＭＳ Ｐゴシック"/>
      <family val="3"/>
      <charset val="128"/>
    </font>
    <font>
      <sz val="18"/>
      <name val="ＭＳ Ｐゴシック"/>
      <family val="3"/>
      <charset val="128"/>
    </font>
    <font>
      <sz val="9"/>
      <name val="ＭＳ ゴシック"/>
      <family val="3"/>
      <charset val="128"/>
    </font>
    <font>
      <sz val="11"/>
      <color theme="1"/>
      <name val="ＭＳ Ｐゴシック"/>
      <family val="3"/>
      <charset val="128"/>
      <scheme val="minor"/>
    </font>
    <font>
      <b/>
      <sz val="10"/>
      <name val="ＭＳ Ｐゴシック"/>
      <family val="3"/>
      <charset val="128"/>
    </font>
    <font>
      <vertAlign val="superscript"/>
      <sz val="10"/>
      <name val="ＭＳ Ｐゴシック"/>
      <family val="3"/>
      <charset val="128"/>
    </font>
    <font>
      <b/>
      <vertAlign val="superscript"/>
      <sz val="10"/>
      <name val="ＭＳ Ｐゴシック"/>
      <family val="3"/>
      <charset val="128"/>
    </font>
    <font>
      <sz val="10"/>
      <color rgb="FFFF0000"/>
      <name val="ＭＳ Ｐゴシック"/>
      <family val="3"/>
      <charset val="128"/>
    </font>
    <font>
      <b/>
      <u/>
      <sz val="16"/>
      <name val="ＭＳ Ｐゴシック"/>
      <family val="3"/>
      <charset val="128"/>
    </font>
    <font>
      <sz val="14"/>
      <color rgb="FF000000"/>
      <name val="BIZ UDPゴシック"/>
      <family val="3"/>
      <charset val="128"/>
    </font>
    <font>
      <sz val="11"/>
      <name val="ＭＳ 明朝"/>
      <family val="1"/>
      <charset val="128"/>
    </font>
    <font>
      <sz val="8"/>
      <name val="ＭＳ 明朝"/>
      <family val="1"/>
      <charset val="128"/>
    </font>
    <font>
      <b/>
      <sz val="10"/>
      <color indexed="10"/>
      <name val="ＭＳ Ｐゴシック"/>
      <family val="3"/>
      <charset val="128"/>
    </font>
    <font>
      <b/>
      <sz val="12"/>
      <color indexed="10"/>
      <name val="ＭＳ Ｐゴシック"/>
      <family val="3"/>
      <charset val="128"/>
    </font>
    <font>
      <sz val="9"/>
      <name val="ＭＳ Ｐゴシック"/>
      <family val="3"/>
      <charset val="128"/>
    </font>
    <font>
      <b/>
      <sz val="10"/>
      <color theme="3" tint="-0.249977111117893"/>
      <name val="ＭＳ Ｐゴシック"/>
      <family val="3"/>
      <charset val="128"/>
    </font>
    <font>
      <b/>
      <sz val="10"/>
      <color rgb="FF99CCFF"/>
      <name val="ＭＳ Ｐゴシック"/>
      <family val="3"/>
      <charset val="128"/>
    </font>
    <font>
      <b/>
      <sz val="9"/>
      <color theme="3" tint="-0.249977111117893"/>
      <name val="ＭＳ Ｐゴシック"/>
      <family val="3"/>
      <charset val="128"/>
    </font>
    <font>
      <sz val="11"/>
      <color rgb="FFFF0000"/>
      <name val="ＭＳ Ｐゴシック"/>
      <family val="3"/>
      <charset val="128"/>
    </font>
    <font>
      <sz val="11"/>
      <color theme="0"/>
      <name val="ＭＳ Ｐゴシック"/>
      <family val="3"/>
      <charset val="128"/>
    </font>
    <font>
      <sz val="11"/>
      <color rgb="FF0070C0"/>
      <name val="HGPｺﾞｼｯｸE"/>
      <family val="3"/>
      <charset val="128"/>
    </font>
    <font>
      <sz val="8"/>
      <name val="ＭＳ Ｐゴシック"/>
      <family val="3"/>
      <charset val="128"/>
    </font>
    <font>
      <sz val="11"/>
      <name val="BIZ UDPゴシック"/>
      <family val="3"/>
      <charset val="128"/>
    </font>
    <font>
      <vertAlign val="superscript"/>
      <sz val="11"/>
      <name val="BIZ UDPゴシック"/>
      <family val="3"/>
      <charset val="128"/>
    </font>
    <font>
      <sz val="11"/>
      <color theme="0"/>
      <name val="BIZ UDPゴシック"/>
      <family val="3"/>
      <charset val="128"/>
    </font>
    <font>
      <sz val="12"/>
      <name val="BIZ UDPゴシック"/>
      <family val="3"/>
      <charset val="128"/>
    </font>
    <font>
      <sz val="14"/>
      <name val="BIZ UDPゴシック"/>
      <family val="3"/>
      <charset val="128"/>
    </font>
    <font>
      <b/>
      <sz val="11"/>
      <color theme="1"/>
      <name val="BIZ UDPゴシック"/>
      <family val="3"/>
      <charset val="128"/>
    </font>
    <font>
      <sz val="9"/>
      <color rgb="FF000000"/>
      <name val="Meiryo UI"/>
      <family val="3"/>
      <charset val="128"/>
    </font>
    <font>
      <sz val="10"/>
      <color theme="3" tint="-0.249977111117893"/>
      <name val="ＭＳ Ｐゴシック"/>
      <family val="3"/>
      <charset val="128"/>
    </font>
    <font>
      <u/>
      <sz val="11"/>
      <name val="BIZ UDPゴシック"/>
      <family val="3"/>
      <charset val="128"/>
    </font>
    <font>
      <u/>
      <vertAlign val="superscript"/>
      <sz val="11"/>
      <name val="BIZ UDPゴシック"/>
      <family val="3"/>
      <charset val="128"/>
    </font>
    <font>
      <b/>
      <sz val="14"/>
      <color rgb="FFFF0000"/>
      <name val="BIZ UDPゴシック"/>
      <family val="3"/>
      <charset val="128"/>
    </font>
    <font>
      <vertAlign val="superscript"/>
      <sz val="12"/>
      <name val="BIZ UDPゴシック"/>
      <family val="3"/>
      <charset val="128"/>
    </font>
    <font>
      <b/>
      <u/>
      <sz val="14"/>
      <name val="BIZ UDPゴシック"/>
      <family val="3"/>
      <charset val="128"/>
    </font>
    <font>
      <sz val="9"/>
      <name val="ＭＳ 明朝"/>
      <family val="1"/>
      <charset val="128"/>
    </font>
    <font>
      <vertAlign val="superscript"/>
      <sz val="9"/>
      <name val="ＭＳ 明朝"/>
      <family val="1"/>
      <charset val="128"/>
    </font>
    <font>
      <sz val="4.5"/>
      <name val="ＭＳ 明朝"/>
      <family val="1"/>
      <charset val="128"/>
    </font>
    <font>
      <sz val="12"/>
      <name val="ＭＳ 明朝"/>
      <family val="1"/>
      <charset val="128"/>
    </font>
    <font>
      <b/>
      <sz val="10"/>
      <color theme="1"/>
      <name val="ＭＳ Ｐゴシック"/>
      <family val="3"/>
      <charset val="128"/>
    </font>
    <font>
      <sz val="10"/>
      <color theme="1"/>
      <name val="ＭＳ Ｐゴシック"/>
      <family val="3"/>
      <charset val="128"/>
    </font>
    <font>
      <sz val="14"/>
      <color rgb="FF0000FF"/>
      <name val="BIZ UDPゴシック"/>
      <family val="3"/>
      <charset val="128"/>
    </font>
    <font>
      <sz val="16"/>
      <color rgb="FF0000FF"/>
      <name val="BIZ UDPゴシック"/>
      <family val="3"/>
      <charset val="128"/>
    </font>
    <font>
      <u/>
      <sz val="11"/>
      <color rgb="FFFF0000"/>
      <name val="BIZ UDPゴシック"/>
      <family val="3"/>
      <charset val="128"/>
    </font>
    <font>
      <u/>
      <sz val="11"/>
      <color rgb="FF0000FF"/>
      <name val="BIZ UDPゴシック"/>
      <family val="3"/>
      <charset val="128"/>
    </font>
    <font>
      <sz val="11"/>
      <color theme="6" tint="0.79998168889431442"/>
      <name val="BIZ UDPゴシック"/>
      <family val="3"/>
      <charset val="128"/>
    </font>
    <font>
      <b/>
      <sz val="10"/>
      <color rgb="FFFF0000"/>
      <name val="ＭＳ Ｐゴシック"/>
      <family val="3"/>
      <charset val="128"/>
    </font>
    <font>
      <b/>
      <sz val="10"/>
      <color rgb="FF0000FF"/>
      <name val="ＭＳ Ｐゴシック"/>
      <family val="3"/>
      <charset val="128"/>
    </font>
    <font>
      <b/>
      <sz val="14"/>
      <color rgb="FFFF0000"/>
      <name val="ＭＳ Ｐゴシック"/>
      <family val="3"/>
      <charset val="128"/>
    </font>
    <font>
      <sz val="11"/>
      <color theme="0" tint="-0.34998626667073579"/>
      <name val="ＭＳ Ｐゴシック"/>
      <family val="3"/>
      <charset val="128"/>
    </font>
    <font>
      <sz val="11"/>
      <color theme="9" tint="0.79998168889431442"/>
      <name val="BIZ UDPゴシック"/>
      <family val="3"/>
      <charset val="128"/>
    </font>
    <font>
      <b/>
      <sz val="20"/>
      <color theme="0"/>
      <name val="ＭＳ Ｐゴシック"/>
      <family val="3"/>
      <charset val="128"/>
    </font>
    <font>
      <b/>
      <sz val="12"/>
      <name val="ＭＳ ゴシック"/>
      <family val="3"/>
      <charset val="128"/>
    </font>
    <font>
      <b/>
      <sz val="12"/>
      <color rgb="FFFF0000"/>
      <name val="ＭＳ ゴシック"/>
      <family val="3"/>
      <charset val="128"/>
    </font>
    <font>
      <sz val="10"/>
      <color theme="0"/>
      <name val="ＭＳ Ｐゴシック"/>
      <family val="3"/>
      <charset val="128"/>
    </font>
    <font>
      <sz val="11"/>
      <color rgb="FFFF0000"/>
      <name val="BIZ UDPゴシック"/>
      <family val="3"/>
      <charset val="128"/>
    </font>
    <font>
      <vertAlign val="superscript"/>
      <sz val="11"/>
      <name val="ＭＳ Ｐゴシック"/>
      <family val="3"/>
      <charset val="128"/>
    </font>
    <font>
      <b/>
      <sz val="9"/>
      <color rgb="FFFF0000"/>
      <name val="ＭＳ Ｐゴシック"/>
      <family val="3"/>
      <charset val="128"/>
    </font>
    <font>
      <sz val="10"/>
      <color rgb="FFFFFFFF"/>
      <name val="ＭＳ Ｐゴシック"/>
      <family val="3"/>
      <charset val="128"/>
    </font>
    <font>
      <b/>
      <sz val="14"/>
      <color rgb="FFFFFFFF"/>
      <name val="ＭＳ Ｐゴシック"/>
      <family val="3"/>
      <charset val="128"/>
    </font>
    <font>
      <sz val="10"/>
      <color theme="0" tint="-0.34998626667073579"/>
      <name val="ＭＳ Ｐゴシック"/>
      <family val="3"/>
      <charset val="128"/>
    </font>
    <font>
      <sz val="14"/>
      <color theme="0" tint="-0.34998626667073579"/>
      <name val="ＭＳ Ｐゴシック"/>
      <family val="3"/>
      <charset val="128"/>
    </font>
    <font>
      <sz val="24"/>
      <name val="ＭＳ Ｐゴシック"/>
      <family val="3"/>
      <charset val="128"/>
    </font>
    <font>
      <b/>
      <u/>
      <sz val="12"/>
      <name val="ＭＳ Ｐゴシック"/>
      <family val="3"/>
      <charset val="128"/>
    </font>
    <font>
      <b/>
      <sz val="16"/>
      <color rgb="FFFF0000"/>
      <name val="ＭＳ Ｐゴシック"/>
      <family val="3"/>
      <charset val="128"/>
    </font>
    <font>
      <b/>
      <sz val="20"/>
      <color rgb="FFFFFFFF"/>
      <name val="ＭＳ Ｐゴシック"/>
      <family val="3"/>
      <charset val="128"/>
    </font>
    <font>
      <b/>
      <sz val="18"/>
      <color rgb="FFFF0000"/>
      <name val="ＭＳ Ｐゴシック"/>
      <family val="3"/>
      <charset val="128"/>
    </font>
  </fonts>
  <fills count="17">
    <fill>
      <patternFill patternType="none"/>
    </fill>
    <fill>
      <patternFill patternType="gray125"/>
    </fill>
    <fill>
      <patternFill patternType="solid">
        <fgColor indexed="41"/>
        <bgColor indexed="64"/>
      </patternFill>
    </fill>
    <fill>
      <patternFill patternType="solid">
        <fgColor rgb="FFFFC000"/>
        <bgColor indexed="64"/>
      </patternFill>
    </fill>
    <fill>
      <patternFill patternType="solid">
        <fgColor rgb="FFFFFF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6" tint="0.79998168889431442"/>
        <bgColor indexed="64"/>
      </patternFill>
    </fill>
    <fill>
      <patternFill patternType="solid">
        <fgColor rgb="FFFFCCFF"/>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indexed="22"/>
        <bgColor indexed="64"/>
      </patternFill>
    </fill>
    <fill>
      <patternFill patternType="solid">
        <fgColor rgb="FF00B0F0"/>
        <bgColor indexed="64"/>
      </patternFill>
    </fill>
    <fill>
      <patternFill patternType="solid">
        <fgColor theme="2"/>
        <bgColor indexed="64"/>
      </patternFill>
    </fill>
    <fill>
      <patternFill patternType="solid">
        <fgColor theme="1"/>
        <bgColor indexed="64"/>
      </patternFill>
    </fill>
  </fills>
  <borders count="205">
    <border>
      <left/>
      <right/>
      <top/>
      <bottom/>
      <diagonal/>
    </border>
    <border>
      <left style="hair">
        <color indexed="64"/>
      </left>
      <right style="hair">
        <color indexed="64"/>
      </right>
      <top style="medium">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diagonal/>
    </border>
    <border>
      <left style="thin">
        <color indexed="64"/>
      </left>
      <right style="thin">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hair">
        <color indexed="64"/>
      </left>
      <right style="hair">
        <color indexed="64"/>
      </right>
      <top style="hair">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bottom/>
      <diagonal/>
    </border>
    <border diagonalUp="1" diagonalDown="1">
      <left style="thin">
        <color indexed="64"/>
      </left>
      <right style="thin">
        <color indexed="64"/>
      </right>
      <top style="thin">
        <color indexed="64"/>
      </top>
      <bottom/>
      <diagonal style="thin">
        <color indexed="64"/>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diagonalUp="1" diagonalDown="1">
      <left style="thin">
        <color indexed="64"/>
      </left>
      <right style="medium">
        <color indexed="64"/>
      </right>
      <top style="thin">
        <color indexed="64"/>
      </top>
      <bottom/>
      <diagonal style="thin">
        <color indexed="64"/>
      </diagonal>
    </border>
    <border diagonalUp="1" diagonalDown="1">
      <left style="thin">
        <color indexed="64"/>
      </left>
      <right style="medium">
        <color indexed="64"/>
      </right>
      <top/>
      <bottom/>
      <diagonal style="thin">
        <color indexed="64"/>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thin">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style="thin">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medium">
        <color indexed="64"/>
      </right>
      <top style="thin">
        <color indexed="64"/>
      </top>
      <bottom style="thin">
        <color indexed="64"/>
      </bottom>
      <diagonal/>
    </border>
    <border>
      <left style="medium">
        <color auto="1"/>
      </left>
      <right/>
      <top style="thin">
        <color auto="1"/>
      </top>
      <bottom style="thin">
        <color auto="1"/>
      </bottom>
      <diagonal/>
    </border>
    <border>
      <left/>
      <right style="medium">
        <color auto="1"/>
      </right>
      <top style="thin">
        <color auto="1"/>
      </top>
      <bottom style="medium">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thin">
        <color indexed="64"/>
      </top>
      <bottom style="medium">
        <color indexed="64"/>
      </bottom>
      <diagonal/>
    </border>
    <border>
      <left style="medium">
        <color auto="1"/>
      </left>
      <right style="medium">
        <color auto="1"/>
      </right>
      <top style="medium">
        <color auto="1"/>
      </top>
      <bottom style="double">
        <color auto="1"/>
      </bottom>
      <diagonal/>
    </border>
    <border>
      <left style="medium">
        <color auto="1"/>
      </left>
      <right style="medium">
        <color auto="1"/>
      </right>
      <top style="double">
        <color auto="1"/>
      </top>
      <bottom style="medium">
        <color auto="1"/>
      </bottom>
      <diagonal/>
    </border>
    <border>
      <left style="medium">
        <color auto="1"/>
      </left>
      <right style="thin">
        <color auto="1"/>
      </right>
      <top style="medium">
        <color auto="1"/>
      </top>
      <bottom style="thin">
        <color auto="1"/>
      </bottom>
      <diagonal/>
    </border>
    <border>
      <left style="medium">
        <color indexed="64"/>
      </left>
      <right/>
      <top style="double">
        <color indexed="64"/>
      </top>
      <bottom/>
      <diagonal/>
    </border>
    <border>
      <left/>
      <right style="thin">
        <color indexed="64"/>
      </right>
      <top style="double">
        <color indexed="64"/>
      </top>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medium">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bottom/>
      <diagonal/>
    </border>
    <border>
      <left style="thin">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hair">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hair">
        <color indexed="64"/>
      </right>
      <top style="medium">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bottom style="hair">
        <color indexed="64"/>
      </bottom>
      <diagonal/>
    </border>
    <border>
      <left style="hair">
        <color indexed="64"/>
      </left>
      <right style="medium">
        <color indexed="64"/>
      </right>
      <top style="medium">
        <color indexed="64"/>
      </top>
      <bottom/>
      <diagonal/>
    </border>
    <border>
      <left style="thin">
        <color indexed="64"/>
      </left>
      <right style="hair">
        <color indexed="64"/>
      </right>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hair">
        <color indexed="64"/>
      </bottom>
      <diagonal/>
    </border>
    <border>
      <left style="hair">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medium">
        <color theme="3" tint="-0.249977111117893"/>
      </left>
      <right style="medium">
        <color theme="3" tint="-0.249977111117893"/>
      </right>
      <top style="medium">
        <color theme="3" tint="-0.249977111117893"/>
      </top>
      <bottom style="medium">
        <color theme="3" tint="-0.249977111117893"/>
      </bottom>
      <diagonal/>
    </border>
    <border>
      <left style="thin">
        <color theme="3" tint="-0.249977111117893"/>
      </left>
      <right/>
      <top style="thin">
        <color theme="3" tint="-0.249977111117893"/>
      </top>
      <bottom/>
      <diagonal/>
    </border>
    <border>
      <left/>
      <right/>
      <top style="thin">
        <color theme="3" tint="-0.249977111117893"/>
      </top>
      <bottom/>
      <diagonal/>
    </border>
    <border>
      <left/>
      <right style="thin">
        <color theme="3" tint="-0.249977111117893"/>
      </right>
      <top style="thin">
        <color theme="3" tint="-0.249977111117893"/>
      </top>
      <bottom/>
      <diagonal/>
    </border>
    <border>
      <left style="thin">
        <color theme="3" tint="-0.249977111117893"/>
      </left>
      <right/>
      <top/>
      <bottom/>
      <diagonal/>
    </border>
    <border>
      <left/>
      <right style="thin">
        <color theme="3" tint="-0.249977111117893"/>
      </right>
      <top/>
      <bottom/>
      <diagonal/>
    </border>
    <border>
      <left style="thin">
        <color theme="3" tint="-0.249977111117893"/>
      </left>
      <right/>
      <top/>
      <bottom style="thin">
        <color theme="3" tint="-0.249977111117893"/>
      </bottom>
      <diagonal/>
    </border>
    <border>
      <left/>
      <right/>
      <top/>
      <bottom style="thin">
        <color theme="3" tint="-0.249977111117893"/>
      </bottom>
      <diagonal/>
    </border>
    <border>
      <left/>
      <right style="thin">
        <color theme="3" tint="-0.249977111117893"/>
      </right>
      <top/>
      <bottom style="thin">
        <color theme="3" tint="-0.249977111117893"/>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right/>
      <top style="medium">
        <color indexed="64"/>
      </top>
      <bottom style="dotted">
        <color indexed="64"/>
      </bottom>
      <diagonal/>
    </border>
    <border>
      <left/>
      <right/>
      <top/>
      <bottom style="dotted">
        <color indexed="64"/>
      </bottom>
      <diagonal/>
    </border>
    <border>
      <left/>
      <right/>
      <top style="dotted">
        <color indexed="64"/>
      </top>
      <bottom/>
      <diagonal/>
    </border>
    <border>
      <left style="thin">
        <color indexed="64"/>
      </left>
      <right style="dotted">
        <color indexed="64"/>
      </right>
      <top style="thin">
        <color indexed="64"/>
      </top>
      <bottom/>
      <diagonal/>
    </border>
    <border>
      <left style="dotted">
        <color indexed="64"/>
      </left>
      <right style="medium">
        <color indexed="64"/>
      </right>
      <top style="thin">
        <color indexed="64"/>
      </top>
      <bottom/>
      <diagonal/>
    </border>
    <border>
      <left style="thin">
        <color indexed="64"/>
      </left>
      <right style="thin">
        <color indexed="64"/>
      </right>
      <top style="double">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style="thin">
        <color indexed="64"/>
      </right>
      <top style="double">
        <color indexed="64"/>
      </top>
      <bottom style="medium">
        <color indexed="64"/>
      </bottom>
      <diagonal style="thin">
        <color indexed="64"/>
      </diagonal>
    </border>
    <border>
      <left/>
      <right style="thin">
        <color indexed="64"/>
      </right>
      <top style="medium">
        <color indexed="64"/>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top style="medium">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diagonal/>
    </border>
    <border diagonalUp="1" diagonalDown="1">
      <left style="thin">
        <color indexed="64"/>
      </left>
      <right style="thin">
        <color indexed="64"/>
      </right>
      <top style="double">
        <color indexed="64"/>
      </top>
      <bottom/>
      <diagonal style="thin">
        <color indexed="64"/>
      </diagonal>
    </border>
    <border>
      <left style="thin">
        <color indexed="64"/>
      </left>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diagonalUp="1" diagonalDown="1">
      <left style="thin">
        <color indexed="64"/>
      </left>
      <right style="medium">
        <color indexed="64"/>
      </right>
      <top style="double">
        <color indexed="64"/>
      </top>
      <bottom style="medium">
        <color indexed="64"/>
      </bottom>
      <diagonal style="thin">
        <color indexed="64"/>
      </diagonal>
    </border>
    <border>
      <left style="medium">
        <color auto="1"/>
      </left>
      <right style="medium">
        <color auto="1"/>
      </right>
      <top style="medium">
        <color auto="1"/>
      </top>
      <bottom style="medium">
        <color auto="1"/>
      </bottom>
      <diagonal/>
    </border>
  </borders>
  <cellStyleXfs count="13">
    <xf numFmtId="0" fontId="0" fillId="0" borderId="0">
      <alignment vertical="center"/>
    </xf>
    <xf numFmtId="38" fontId="2" fillId="0" borderId="0" applyFont="0" applyFill="0" applyBorder="0" applyAlignment="0" applyProtection="0">
      <alignment vertical="center"/>
    </xf>
    <xf numFmtId="0" fontId="2" fillId="0" borderId="0"/>
    <xf numFmtId="0" fontId="2" fillId="0" borderId="0"/>
    <xf numFmtId="0" fontId="23" fillId="0" borderId="0">
      <alignment vertical="center"/>
    </xf>
    <xf numFmtId="38" fontId="2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xf numFmtId="0" fontId="2" fillId="0" borderId="0"/>
    <xf numFmtId="0" fontId="2" fillId="0" borderId="0"/>
    <xf numFmtId="0" fontId="2" fillId="0" borderId="0"/>
  </cellStyleXfs>
  <cellXfs count="994">
    <xf numFmtId="0" fontId="0" fillId="0" borderId="0" xfId="0">
      <alignment vertical="center"/>
    </xf>
    <xf numFmtId="0" fontId="2" fillId="0" borderId="0" xfId="3"/>
    <xf numFmtId="0" fontId="6" fillId="0" borderId="0" xfId="3" applyFont="1"/>
    <xf numFmtId="0" fontId="4" fillId="0" borderId="0" xfId="0" applyFont="1">
      <alignment vertical="center"/>
    </xf>
    <xf numFmtId="0" fontId="15" fillId="0" borderId="0" xfId="0" applyFont="1">
      <alignment vertical="center"/>
    </xf>
    <xf numFmtId="0" fontId="16" fillId="0" borderId="0" xfId="0" applyFont="1" applyAlignment="1">
      <alignment horizontal="centerContinuous" vertical="center"/>
    </xf>
    <xf numFmtId="0" fontId="15" fillId="0" borderId="0" xfId="0" applyFont="1" applyAlignment="1">
      <alignment horizontal="centerContinuous" vertical="center"/>
    </xf>
    <xf numFmtId="0" fontId="0" fillId="0" borderId="0" xfId="0" applyAlignment="1">
      <alignment horizontal="center" vertical="center"/>
    </xf>
    <xf numFmtId="0" fontId="0" fillId="0" borderId="38" xfId="0" applyBorder="1">
      <alignment vertical="center"/>
    </xf>
    <xf numFmtId="0" fontId="0" fillId="0" borderId="0" xfId="0" applyAlignment="1">
      <alignment horizontal="left" vertical="center"/>
    </xf>
    <xf numFmtId="0" fontId="9" fillId="0" borderId="0" xfId="0" applyFont="1" applyAlignment="1">
      <alignment vertical="center" wrapText="1"/>
    </xf>
    <xf numFmtId="0" fontId="13" fillId="0" borderId="17" xfId="0" applyFont="1" applyBorder="1" applyAlignment="1">
      <alignment horizontal="center" vertical="center"/>
    </xf>
    <xf numFmtId="177" fontId="16" fillId="0" borderId="20" xfId="0" applyNumberFormat="1" applyFont="1" applyBorder="1" applyAlignment="1">
      <alignment vertical="center" shrinkToFit="1"/>
    </xf>
    <xf numFmtId="177" fontId="16" fillId="0" borderId="28" xfId="0" applyNumberFormat="1" applyFont="1" applyBorder="1" applyAlignment="1">
      <alignment vertical="center" shrinkToFit="1"/>
    </xf>
    <xf numFmtId="177" fontId="16" fillId="0" borderId="18" xfId="0" applyNumberFormat="1" applyFont="1" applyBorder="1" applyAlignment="1">
      <alignment vertical="center" shrinkToFit="1"/>
    </xf>
    <xf numFmtId="177" fontId="16" fillId="0" borderId="21" xfId="0" applyNumberFormat="1" applyFont="1" applyBorder="1" applyAlignment="1">
      <alignment vertical="center" shrinkToFit="1"/>
    </xf>
    <xf numFmtId="177" fontId="16" fillId="0" borderId="47" xfId="0" applyNumberFormat="1" applyFont="1" applyBorder="1" applyAlignment="1">
      <alignment vertical="center" shrinkToFit="1"/>
    </xf>
    <xf numFmtId="0" fontId="13" fillId="0" borderId="19" xfId="0" applyFont="1" applyBorder="1" applyAlignment="1">
      <alignment horizontal="center" vertical="center"/>
    </xf>
    <xf numFmtId="0" fontId="10" fillId="0" borderId="0" xfId="3" applyFont="1"/>
    <xf numFmtId="38" fontId="24" fillId="8" borderId="31" xfId="1" applyFont="1" applyFill="1" applyBorder="1" applyAlignment="1" applyProtection="1">
      <alignment horizontal="right" vertical="center"/>
    </xf>
    <xf numFmtId="20" fontId="0" fillId="0" borderId="0" xfId="0" applyNumberFormat="1">
      <alignment vertical="center"/>
    </xf>
    <xf numFmtId="182" fontId="0" fillId="0" borderId="0" xfId="0" applyNumberFormat="1">
      <alignment vertical="center"/>
    </xf>
    <xf numFmtId="0" fontId="6" fillId="4" borderId="0" xfId="0" applyFont="1" applyFill="1">
      <alignment vertical="center"/>
    </xf>
    <xf numFmtId="0" fontId="0" fillId="0" borderId="17" xfId="0" applyBorder="1">
      <alignment vertical="center"/>
    </xf>
    <xf numFmtId="0" fontId="0" fillId="0" borderId="20" xfId="0" applyBorder="1">
      <alignment vertical="center"/>
    </xf>
    <xf numFmtId="0" fontId="0" fillId="0" borderId="28" xfId="0" applyBorder="1">
      <alignment vertical="center"/>
    </xf>
    <xf numFmtId="20" fontId="0" fillId="0" borderId="17" xfId="0" applyNumberFormat="1" applyBorder="1">
      <alignment vertical="center"/>
    </xf>
    <xf numFmtId="182" fontId="0" fillId="0" borderId="20" xfId="0" applyNumberFormat="1" applyBorder="1">
      <alignment vertical="center"/>
    </xf>
    <xf numFmtId="183" fontId="0" fillId="0" borderId="20" xfId="0" applyNumberFormat="1" applyBorder="1">
      <alignment vertical="center"/>
    </xf>
    <xf numFmtId="183" fontId="0" fillId="0" borderId="28" xfId="0" applyNumberFormat="1" applyBorder="1">
      <alignment vertical="center"/>
    </xf>
    <xf numFmtId="20" fontId="0" fillId="0" borderId="50" xfId="0" applyNumberFormat="1" applyBorder="1">
      <alignment vertical="center"/>
    </xf>
    <xf numFmtId="182" fontId="0" fillId="0" borderId="31" xfId="0" applyNumberFormat="1" applyBorder="1">
      <alignment vertical="center"/>
    </xf>
    <xf numFmtId="183" fontId="0" fillId="0" borderId="31" xfId="0" applyNumberFormat="1" applyBorder="1">
      <alignment vertical="center"/>
    </xf>
    <xf numFmtId="183" fontId="0" fillId="0" borderId="48" xfId="0" applyNumberFormat="1" applyBorder="1">
      <alignment vertical="center"/>
    </xf>
    <xf numFmtId="0" fontId="0" fillId="12" borderId="104" xfId="0" applyFill="1" applyBorder="1" applyAlignment="1">
      <alignment horizontal="center" vertical="center"/>
    </xf>
    <xf numFmtId="0" fontId="0" fillId="12" borderId="3" xfId="0" applyFill="1" applyBorder="1" applyAlignment="1">
      <alignment horizontal="center" vertical="center"/>
    </xf>
    <xf numFmtId="0" fontId="0" fillId="12" borderId="49" xfId="0" applyFill="1" applyBorder="1" applyAlignment="1">
      <alignment horizontal="center" vertical="center"/>
    </xf>
    <xf numFmtId="177" fontId="19" fillId="4" borderId="20" xfId="0" applyNumberFormat="1" applyFont="1" applyFill="1" applyBorder="1" applyAlignment="1" applyProtection="1">
      <alignment vertical="center" shrinkToFit="1"/>
      <protection locked="0"/>
    </xf>
    <xf numFmtId="177" fontId="19" fillId="4" borderId="28" xfId="0" applyNumberFormat="1" applyFont="1" applyFill="1" applyBorder="1" applyAlignment="1" applyProtection="1">
      <alignment vertical="center" shrinkToFit="1"/>
      <protection locked="0"/>
    </xf>
    <xf numFmtId="0" fontId="2" fillId="0" borderId="0" xfId="2"/>
    <xf numFmtId="0" fontId="10" fillId="0" borderId="0" xfId="2" applyFont="1"/>
    <xf numFmtId="0" fontId="7" fillId="0" borderId="0" xfId="2" applyFont="1"/>
    <xf numFmtId="0" fontId="2" fillId="0" borderId="0" xfId="2" applyAlignment="1">
      <alignment horizontal="left" indent="2"/>
    </xf>
    <xf numFmtId="0" fontId="10" fillId="0" borderId="0" xfId="2" applyFont="1" applyAlignment="1">
      <alignment horizontal="right"/>
    </xf>
    <xf numFmtId="0" fontId="2" fillId="0" borderId="0" xfId="0" applyFont="1">
      <alignment vertical="center"/>
    </xf>
    <xf numFmtId="0" fontId="0" fillId="0" borderId="0" xfId="0" applyAlignment="1">
      <alignment horizontal="right" vertical="center"/>
    </xf>
    <xf numFmtId="0" fontId="30" fillId="0" borderId="0" xfId="0" applyFont="1">
      <alignment vertical="center"/>
    </xf>
    <xf numFmtId="0" fontId="30" fillId="0" borderId="0" xfId="0" applyFont="1" applyAlignment="1">
      <alignment horizontal="center" vertical="center"/>
    </xf>
    <xf numFmtId="0" fontId="30" fillId="0" borderId="0" xfId="0" applyFont="1" applyAlignment="1">
      <alignment horizontal="right" vertical="center"/>
    </xf>
    <xf numFmtId="0" fontId="30" fillId="0" borderId="2" xfId="0" applyFont="1" applyBorder="1">
      <alignment vertical="center"/>
    </xf>
    <xf numFmtId="0" fontId="30" fillId="0" borderId="37" xfId="0" applyFont="1" applyBorder="1">
      <alignment vertical="center"/>
    </xf>
    <xf numFmtId="0" fontId="30" fillId="0" borderId="38" xfId="0" applyFont="1" applyBorder="1">
      <alignment vertical="center"/>
    </xf>
    <xf numFmtId="0" fontId="30" fillId="0" borderId="38" xfId="0" applyFont="1" applyBorder="1" applyAlignment="1">
      <alignment horizontal="right"/>
    </xf>
    <xf numFmtId="0" fontId="30" fillId="0" borderId="46" xfId="0" applyFont="1" applyBorder="1">
      <alignment vertical="center"/>
    </xf>
    <xf numFmtId="0" fontId="30" fillId="0" borderId="39" xfId="0" applyFont="1" applyBorder="1">
      <alignment vertical="center"/>
    </xf>
    <xf numFmtId="0" fontId="30" fillId="0" borderId="45" xfId="0" applyFont="1" applyBorder="1">
      <alignment vertical="center"/>
    </xf>
    <xf numFmtId="0" fontId="30" fillId="0" borderId="0" xfId="0" applyFont="1" applyAlignment="1">
      <alignment horizontal="right" vertical="top"/>
    </xf>
    <xf numFmtId="0" fontId="30" fillId="0" borderId="39" xfId="0" applyFont="1" applyBorder="1" applyAlignment="1">
      <alignment horizontal="center" vertical="center"/>
    </xf>
    <xf numFmtId="0" fontId="30" fillId="0" borderId="45" xfId="0" applyFont="1" applyBorder="1" applyAlignment="1">
      <alignment horizontal="center" vertical="center"/>
    </xf>
    <xf numFmtId="0" fontId="30" fillId="0" borderId="0" xfId="0" applyFont="1" applyAlignment="1">
      <alignment horizontal="center"/>
    </xf>
    <xf numFmtId="0" fontId="30" fillId="0" borderId="0" xfId="0" applyFont="1" applyAlignment="1">
      <alignment vertical="top"/>
    </xf>
    <xf numFmtId="0" fontId="2" fillId="0" borderId="0" xfId="0" applyFont="1" applyAlignment="1">
      <alignment horizontal="distributed" vertical="center"/>
    </xf>
    <xf numFmtId="0" fontId="30" fillId="0" borderId="27" xfId="0" applyFont="1" applyBorder="1">
      <alignment vertical="center"/>
    </xf>
    <xf numFmtId="0" fontId="30" fillId="0" borderId="55" xfId="0" applyFont="1" applyBorder="1">
      <alignment vertical="center"/>
    </xf>
    <xf numFmtId="49" fontId="30" fillId="0" borderId="18" xfId="0" applyNumberFormat="1" applyFont="1" applyBorder="1" applyAlignment="1">
      <alignment horizontal="center" vertical="center" textRotation="255"/>
    </xf>
    <xf numFmtId="0" fontId="30" fillId="0" borderId="38" xfId="0" applyFont="1" applyBorder="1" applyAlignment="1">
      <alignment vertical="center" wrapText="1"/>
    </xf>
    <xf numFmtId="0" fontId="0" fillId="0" borderId="38" xfId="0" applyBorder="1" applyAlignment="1">
      <alignment vertical="center" wrapText="1"/>
    </xf>
    <xf numFmtId="0" fontId="30" fillId="0" borderId="20" xfId="0" applyFont="1" applyBorder="1">
      <alignment vertical="center"/>
    </xf>
    <xf numFmtId="0" fontId="30" fillId="0" borderId="18" xfId="0" applyFont="1" applyBorder="1">
      <alignment vertical="center"/>
    </xf>
    <xf numFmtId="0" fontId="30" fillId="0" borderId="47" xfId="0" applyFont="1" applyBorder="1">
      <alignment vertical="center"/>
    </xf>
    <xf numFmtId="0" fontId="30" fillId="0" borderId="26" xfId="0" applyFont="1" applyBorder="1">
      <alignment vertical="center"/>
    </xf>
    <xf numFmtId="0" fontId="30" fillId="0" borderId="24" xfId="0" applyFont="1" applyBorder="1">
      <alignment vertical="center"/>
    </xf>
    <xf numFmtId="49" fontId="30" fillId="0" borderId="0" xfId="0" applyNumberFormat="1" applyFont="1">
      <alignment vertical="center"/>
    </xf>
    <xf numFmtId="49" fontId="30" fillId="0" borderId="0" xfId="0" applyNumberFormat="1" applyFont="1" applyAlignment="1">
      <alignment horizontal="center" vertical="center"/>
    </xf>
    <xf numFmtId="0" fontId="30" fillId="0" borderId="37" xfId="0" applyFont="1" applyBorder="1" applyAlignment="1">
      <alignment horizontal="center" vertical="center"/>
    </xf>
    <xf numFmtId="0" fontId="6" fillId="0" borderId="0" xfId="2" applyFont="1"/>
    <xf numFmtId="0" fontId="2" fillId="0" borderId="0" xfId="2" applyAlignment="1">
      <alignment horizontal="left"/>
    </xf>
    <xf numFmtId="38" fontId="0" fillId="0" borderId="0" xfId="1" applyFont="1">
      <alignment vertical="center"/>
    </xf>
    <xf numFmtId="176" fontId="2" fillId="0" borderId="0" xfId="2" applyNumberFormat="1"/>
    <xf numFmtId="4" fontId="2" fillId="0" borderId="0" xfId="2" applyNumberFormat="1" applyAlignment="1">
      <alignment vertical="center"/>
    </xf>
    <xf numFmtId="189" fontId="2" fillId="0" borderId="0" xfId="2" applyNumberFormat="1" applyAlignment="1">
      <alignment vertical="center"/>
    </xf>
    <xf numFmtId="191" fontId="2" fillId="0" borderId="0" xfId="2" applyNumberFormat="1"/>
    <xf numFmtId="0" fontId="18" fillId="2" borderId="60" xfId="2" applyFont="1" applyFill="1" applyBorder="1" applyAlignment="1">
      <alignment horizontal="center" vertical="center" wrapText="1"/>
    </xf>
    <xf numFmtId="0" fontId="18" fillId="2" borderId="144" xfId="2" applyFont="1" applyFill="1" applyBorder="1" applyAlignment="1">
      <alignment horizontal="center" vertical="center" wrapText="1"/>
    </xf>
    <xf numFmtId="0" fontId="18" fillId="2" borderId="149" xfId="2" applyFont="1" applyFill="1" applyBorder="1" applyAlignment="1">
      <alignment horizontal="center" vertical="center"/>
    </xf>
    <xf numFmtId="0" fontId="18" fillId="2" borderId="150" xfId="2" applyFont="1" applyFill="1" applyBorder="1" applyAlignment="1">
      <alignment horizontal="center" vertical="center"/>
    </xf>
    <xf numFmtId="0" fontId="18" fillId="2" borderId="151" xfId="2" applyFont="1" applyFill="1" applyBorder="1" applyAlignment="1">
      <alignment horizontal="center" vertical="center"/>
    </xf>
    <xf numFmtId="20" fontId="34" fillId="0" borderId="5" xfId="2" applyNumberFormat="1" applyFont="1" applyBorder="1" applyProtection="1">
      <protection locked="0"/>
    </xf>
    <xf numFmtId="191" fontId="34" fillId="0" borderId="5" xfId="2" applyNumberFormat="1" applyFont="1" applyBorder="1" applyProtection="1">
      <protection locked="0"/>
    </xf>
    <xf numFmtId="177" fontId="34" fillId="0" borderId="5" xfId="2" applyNumberFormat="1" applyFont="1" applyBorder="1" applyProtection="1">
      <protection locked="0"/>
    </xf>
    <xf numFmtId="20" fontId="34" fillId="0" borderId="7" xfId="2" applyNumberFormat="1" applyFont="1" applyBorder="1" applyProtection="1">
      <protection locked="0"/>
    </xf>
    <xf numFmtId="191" fontId="34" fillId="0" borderId="7" xfId="2" applyNumberFormat="1" applyFont="1" applyBorder="1" applyProtection="1">
      <protection locked="0"/>
    </xf>
    <xf numFmtId="177" fontId="34" fillId="0" borderId="7" xfId="2" applyNumberFormat="1" applyFont="1" applyBorder="1" applyProtection="1">
      <protection locked="0"/>
    </xf>
    <xf numFmtId="46" fontId="34" fillId="0" borderId="12" xfId="2" quotePrefix="1" applyNumberFormat="1" applyFont="1" applyBorder="1" applyAlignment="1" applyProtection="1">
      <alignment horizontal="right"/>
      <protection locked="0"/>
    </xf>
    <xf numFmtId="191" fontId="34" fillId="0" borderId="12" xfId="2" applyNumberFormat="1" applyFont="1" applyBorder="1" applyProtection="1">
      <protection locked="0"/>
    </xf>
    <xf numFmtId="177" fontId="34" fillId="0" borderId="12" xfId="2" applyNumberFormat="1" applyFont="1" applyBorder="1" applyProtection="1">
      <protection locked="0"/>
    </xf>
    <xf numFmtId="0" fontId="2" fillId="0" borderId="0" xfId="11"/>
    <xf numFmtId="0" fontId="2" fillId="0" borderId="0" xfId="11" applyProtection="1">
      <protection locked="0"/>
    </xf>
    <xf numFmtId="179" fontId="2" fillId="0" borderId="0" xfId="11" applyNumberFormat="1"/>
    <xf numFmtId="177" fontId="2" fillId="0" borderId="0" xfId="11" applyNumberFormat="1"/>
    <xf numFmtId="191" fontId="2" fillId="0" borderId="0" xfId="11" applyNumberFormat="1"/>
    <xf numFmtId="0" fontId="42" fillId="0" borderId="0" xfId="0" applyFont="1">
      <alignment vertical="center"/>
    </xf>
    <xf numFmtId="0" fontId="42" fillId="0" borderId="0" xfId="0" applyFont="1" applyAlignment="1">
      <alignment vertical="center" wrapText="1"/>
    </xf>
    <xf numFmtId="20" fontId="4" fillId="0" borderId="162" xfId="0" applyNumberFormat="1" applyFont="1" applyBorder="1">
      <alignment vertical="center"/>
    </xf>
    <xf numFmtId="183" fontId="4" fillId="0" borderId="162" xfId="0" applyNumberFormat="1" applyFont="1" applyBorder="1">
      <alignment vertical="center"/>
    </xf>
    <xf numFmtId="179" fontId="4" fillId="0" borderId="0" xfId="0" applyNumberFormat="1" applyFont="1">
      <alignment vertical="center"/>
    </xf>
    <xf numFmtId="20" fontId="4" fillId="0" borderId="163" xfId="0" applyNumberFormat="1" applyFont="1" applyBorder="1">
      <alignment vertical="center"/>
    </xf>
    <xf numFmtId="183" fontId="4" fillId="0" borderId="163" xfId="0" applyNumberFormat="1" applyFont="1" applyBorder="1">
      <alignment vertical="center"/>
    </xf>
    <xf numFmtId="20" fontId="4" fillId="0" borderId="164" xfId="0" applyNumberFormat="1" applyFont="1" applyBorder="1">
      <alignment vertical="center"/>
    </xf>
    <xf numFmtId="183" fontId="4" fillId="0" borderId="164" xfId="0" applyNumberFormat="1" applyFont="1" applyBorder="1">
      <alignment vertical="center"/>
    </xf>
    <xf numFmtId="49" fontId="4" fillId="14" borderId="20" xfId="0" applyNumberFormat="1" applyFont="1" applyFill="1" applyBorder="1" applyAlignment="1" applyProtection="1">
      <alignment horizontal="center" vertical="center"/>
      <protection locked="0"/>
    </xf>
    <xf numFmtId="20" fontId="2" fillId="0" borderId="0" xfId="11" applyNumberFormat="1" applyProtection="1">
      <protection locked="0"/>
    </xf>
    <xf numFmtId="46" fontId="2" fillId="0" borderId="0" xfId="11" applyNumberFormat="1" applyProtection="1">
      <protection locked="0"/>
    </xf>
    <xf numFmtId="49" fontId="18" fillId="7" borderId="20" xfId="11" applyNumberFormat="1" applyFont="1" applyFill="1" applyBorder="1" applyAlignment="1">
      <alignment horizontal="center" vertical="center"/>
    </xf>
    <xf numFmtId="49" fontId="41" fillId="7" borderId="20" xfId="11" applyNumberFormat="1" applyFont="1" applyFill="1" applyBorder="1" applyAlignment="1">
      <alignment horizontal="center" vertical="center"/>
    </xf>
    <xf numFmtId="49" fontId="3" fillId="7" borderId="20" xfId="11" applyNumberFormat="1" applyFont="1" applyFill="1" applyBorder="1" applyAlignment="1">
      <alignment horizontal="center" vertical="center"/>
    </xf>
    <xf numFmtId="0" fontId="40" fillId="0" borderId="0" xfId="11" applyFont="1"/>
    <xf numFmtId="0" fontId="47" fillId="0" borderId="0" xfId="0" applyFont="1">
      <alignment vertical="center"/>
    </xf>
    <xf numFmtId="176" fontId="37" fillId="4" borderId="165" xfId="2" applyNumberFormat="1" applyFont="1" applyFill="1" applyBorder="1" applyAlignment="1" applyProtection="1">
      <alignment wrapText="1"/>
      <protection locked="0"/>
    </xf>
    <xf numFmtId="0" fontId="42" fillId="7" borderId="41" xfId="0" applyFont="1" applyFill="1" applyBorder="1">
      <alignment vertical="center"/>
    </xf>
    <xf numFmtId="0" fontId="42" fillId="7" borderId="36" xfId="0" applyFont="1" applyFill="1" applyBorder="1">
      <alignment vertical="center"/>
    </xf>
    <xf numFmtId="0" fontId="44" fillId="7" borderId="41" xfId="0" applyFont="1" applyFill="1" applyBorder="1">
      <alignment vertical="center"/>
    </xf>
    <xf numFmtId="0" fontId="42" fillId="7" borderId="36" xfId="0" applyFont="1" applyFill="1" applyBorder="1" applyAlignment="1">
      <alignment vertical="center" wrapText="1"/>
    </xf>
    <xf numFmtId="0" fontId="55" fillId="0" borderId="20" xfId="0" applyFont="1" applyBorder="1" applyAlignment="1">
      <alignment horizontal="justify" vertical="center" wrapText="1"/>
    </xf>
    <xf numFmtId="0" fontId="31" fillId="0" borderId="20" xfId="0" applyFont="1" applyBorder="1" applyAlignment="1">
      <alignment horizontal="center" vertical="center" wrapText="1"/>
    </xf>
    <xf numFmtId="178" fontId="31" fillId="0" borderId="20" xfId="0" applyNumberFormat="1" applyFont="1" applyBorder="1" applyAlignment="1">
      <alignment horizontal="right" vertical="center" wrapText="1"/>
    </xf>
    <xf numFmtId="178" fontId="31" fillId="0" borderId="20" xfId="0" applyNumberFormat="1" applyFont="1" applyBorder="1" applyAlignment="1">
      <alignment vertical="center" wrapText="1"/>
    </xf>
    <xf numFmtId="38" fontId="24" fillId="8" borderId="25" xfId="1" applyFont="1" applyFill="1" applyBorder="1" applyAlignment="1" applyProtection="1">
      <alignment horizontal="right" vertical="center"/>
    </xf>
    <xf numFmtId="40" fontId="27" fillId="4" borderId="20" xfId="1" applyNumberFormat="1" applyFont="1" applyFill="1" applyBorder="1" applyProtection="1">
      <alignment vertical="center"/>
      <protection locked="0"/>
    </xf>
    <xf numFmtId="0" fontId="18" fillId="4" borderId="103" xfId="0" applyFont="1" applyFill="1" applyBorder="1" applyAlignment="1" applyProtection="1">
      <alignment horizontal="center" vertical="center"/>
      <protection locked="0"/>
    </xf>
    <xf numFmtId="0" fontId="20" fillId="0" borderId="0" xfId="0" applyFont="1" applyAlignment="1">
      <alignment horizontal="left" vertical="center"/>
    </xf>
    <xf numFmtId="0" fontId="13" fillId="4" borderId="17" xfId="0" applyFont="1" applyFill="1" applyBorder="1" applyAlignment="1">
      <alignment horizontal="center" vertical="center"/>
    </xf>
    <xf numFmtId="184" fontId="17" fillId="0" borderId="17" xfId="0" applyNumberFormat="1" applyFont="1" applyBorder="1">
      <alignment vertical="center"/>
    </xf>
    <xf numFmtId="184" fontId="17" fillId="0" borderId="28" xfId="0" applyNumberFormat="1" applyFont="1" applyBorder="1">
      <alignment vertical="center"/>
    </xf>
    <xf numFmtId="0" fontId="15" fillId="4" borderId="17" xfId="0" applyFont="1" applyFill="1" applyBorder="1" applyProtection="1">
      <alignment vertical="center"/>
      <protection locked="0"/>
    </xf>
    <xf numFmtId="0" fontId="15" fillId="4" borderId="28" xfId="0" applyFont="1" applyFill="1" applyBorder="1" applyProtection="1">
      <alignment vertical="center"/>
      <protection locked="0"/>
    </xf>
    <xf numFmtId="0" fontId="0" fillId="0" borderId="45" xfId="0" applyBorder="1">
      <alignment vertical="center"/>
    </xf>
    <xf numFmtId="0" fontId="28" fillId="0" borderId="0" xfId="0" applyFont="1">
      <alignment vertical="center"/>
    </xf>
    <xf numFmtId="0" fontId="18" fillId="0" borderId="0" xfId="0" applyFont="1">
      <alignment vertical="center"/>
    </xf>
    <xf numFmtId="0" fontId="18" fillId="0" borderId="0" xfId="0" applyFont="1" applyAlignment="1">
      <alignment vertical="center" wrapText="1"/>
    </xf>
    <xf numFmtId="0" fontId="18" fillId="0" borderId="64" xfId="0" applyFont="1" applyBorder="1" applyAlignment="1">
      <alignment horizontal="center" vertical="center"/>
    </xf>
    <xf numFmtId="0" fontId="18" fillId="0" borderId="81" xfId="0" applyFont="1" applyBorder="1" applyAlignment="1">
      <alignment horizontal="center" vertical="center"/>
    </xf>
    <xf numFmtId="0" fontId="18" fillId="0" borderId="69" xfId="0" applyFont="1" applyBorder="1" applyAlignment="1">
      <alignment horizontal="center" vertical="center" wrapText="1"/>
    </xf>
    <xf numFmtId="0" fontId="18" fillId="0" borderId="0" xfId="0" applyFont="1" applyAlignment="1">
      <alignment horizontal="center" vertical="center"/>
    </xf>
    <xf numFmtId="0" fontId="18" fillId="11" borderId="102" xfId="0" applyFont="1" applyFill="1" applyBorder="1" applyAlignment="1">
      <alignment horizontal="center" vertical="center"/>
    </xf>
    <xf numFmtId="0" fontId="18" fillId="0" borderId="85" xfId="0" applyFont="1" applyBorder="1" applyAlignment="1">
      <alignment horizontal="center" vertical="center"/>
    </xf>
    <xf numFmtId="0" fontId="18" fillId="0" borderId="86" xfId="0" applyFont="1" applyBorder="1" applyAlignment="1">
      <alignment horizontal="center" vertical="center"/>
    </xf>
    <xf numFmtId="0" fontId="18" fillId="0" borderId="87" xfId="0" applyFont="1" applyBorder="1" applyAlignment="1">
      <alignment horizontal="center" vertical="center" wrapText="1"/>
    </xf>
    <xf numFmtId="0" fontId="18" fillId="0" borderId="63" xfId="0" applyFont="1" applyBorder="1">
      <alignment vertical="center"/>
    </xf>
    <xf numFmtId="0" fontId="18" fillId="0" borderId="91" xfId="0" applyFont="1" applyBorder="1" applyAlignment="1">
      <alignment horizontal="center" vertical="center"/>
    </xf>
    <xf numFmtId="2" fontId="18" fillId="0" borderId="189" xfId="0" applyNumberFormat="1" applyFont="1" applyBorder="1" applyAlignment="1">
      <alignment horizontal="center" vertical="center" wrapText="1"/>
    </xf>
    <xf numFmtId="177" fontId="18" fillId="0" borderId="26" xfId="0" applyNumberFormat="1" applyFont="1" applyBorder="1" applyAlignment="1">
      <alignment vertical="center" shrinkToFit="1"/>
    </xf>
    <xf numFmtId="177" fontId="18" fillId="0" borderId="26" xfId="0" applyNumberFormat="1" applyFont="1" applyBorder="1">
      <alignment vertical="center"/>
    </xf>
    <xf numFmtId="177" fontId="18" fillId="0" borderId="29" xfId="0" applyNumberFormat="1" applyFont="1" applyBorder="1">
      <alignment vertical="center"/>
    </xf>
    <xf numFmtId="177" fontId="18" fillId="0" borderId="0" xfId="0" applyNumberFormat="1" applyFont="1">
      <alignment vertical="center"/>
    </xf>
    <xf numFmtId="177" fontId="18" fillId="0" borderId="187" xfId="0" applyNumberFormat="1" applyFont="1" applyBorder="1">
      <alignment vertical="center"/>
    </xf>
    <xf numFmtId="0" fontId="18" fillId="0" borderId="188" xfId="0" applyFont="1" applyBorder="1" applyAlignment="1">
      <alignment horizontal="center" vertical="center"/>
    </xf>
    <xf numFmtId="2" fontId="18" fillId="0" borderId="20" xfId="0" applyNumberFormat="1" applyFont="1" applyBorder="1" applyAlignment="1">
      <alignment horizontal="center" vertical="center" wrapText="1"/>
    </xf>
    <xf numFmtId="177" fontId="18" fillId="0" borderId="20" xfId="0" applyNumberFormat="1" applyFont="1" applyBorder="1">
      <alignment vertical="center"/>
    </xf>
    <xf numFmtId="177" fontId="18" fillId="0" borderId="28" xfId="0" applyNumberFormat="1" applyFont="1" applyBorder="1">
      <alignment vertical="center"/>
    </xf>
    <xf numFmtId="177" fontId="18" fillId="0" borderId="88" xfId="0" applyNumberFormat="1" applyFont="1" applyBorder="1" applyAlignment="1">
      <alignment horizontal="right" vertical="center"/>
    </xf>
    <xf numFmtId="0" fontId="18" fillId="0" borderId="89" xfId="0" applyFont="1" applyBorder="1" applyAlignment="1">
      <alignment horizontal="center" vertical="center" wrapText="1"/>
    </xf>
    <xf numFmtId="0" fontId="18" fillId="0" borderId="62" xfId="0" applyFont="1" applyBorder="1" applyAlignment="1">
      <alignment horizontal="left" vertical="center"/>
    </xf>
    <xf numFmtId="0" fontId="18" fillId="0" borderId="65" xfId="0" applyFont="1" applyBorder="1" applyAlignment="1">
      <alignment horizontal="center" vertical="center"/>
    </xf>
    <xf numFmtId="0" fontId="18" fillId="0" borderId="29" xfId="0" applyFont="1" applyBorder="1" applyAlignment="1">
      <alignment horizontal="center" vertical="center"/>
    </xf>
    <xf numFmtId="0" fontId="18" fillId="0" borderId="17" xfId="0" applyFont="1" applyBorder="1">
      <alignment vertical="center"/>
    </xf>
    <xf numFmtId="0" fontId="18" fillId="0" borderId="28" xfId="0" applyFont="1" applyBorder="1" applyAlignment="1">
      <alignment horizontal="center" vertical="center"/>
    </xf>
    <xf numFmtId="0" fontId="18" fillId="0" borderId="62" xfId="0" applyFont="1" applyBorder="1">
      <alignment vertical="center"/>
    </xf>
    <xf numFmtId="0" fontId="18" fillId="0" borderId="20" xfId="0" applyFont="1" applyBorder="1">
      <alignment vertical="center"/>
    </xf>
    <xf numFmtId="0" fontId="24" fillId="8" borderId="50" xfId="0" applyFont="1" applyFill="1" applyBorder="1">
      <alignment vertical="center"/>
    </xf>
    <xf numFmtId="0" fontId="24" fillId="8" borderId="48" xfId="0" applyFont="1" applyFill="1" applyBorder="1" applyAlignment="1">
      <alignment horizontal="center" vertical="center"/>
    </xf>
    <xf numFmtId="184" fontId="18" fillId="0" borderId="20" xfId="0" applyNumberFormat="1" applyFont="1" applyBorder="1">
      <alignment vertical="center"/>
    </xf>
    <xf numFmtId="177" fontId="24" fillId="0" borderId="0" xfId="0" applyNumberFormat="1" applyFont="1">
      <alignment vertical="center"/>
    </xf>
    <xf numFmtId="1" fontId="18" fillId="0" borderId="20" xfId="0" applyNumberFormat="1" applyFont="1" applyBorder="1">
      <alignment vertical="center"/>
    </xf>
    <xf numFmtId="2" fontId="18" fillId="0" borderId="190" xfId="0" applyNumberFormat="1" applyFont="1" applyBorder="1" applyAlignment="1">
      <alignment horizontal="center" vertical="center" wrapText="1"/>
    </xf>
    <xf numFmtId="177" fontId="24" fillId="0" borderId="20" xfId="0" applyNumberFormat="1" applyFont="1" applyBorder="1">
      <alignment vertical="center"/>
    </xf>
    <xf numFmtId="177" fontId="24" fillId="0" borderId="28" xfId="0" applyNumberFormat="1" applyFont="1" applyBorder="1">
      <alignment vertical="center"/>
    </xf>
    <xf numFmtId="0" fontId="24" fillId="8" borderId="175" xfId="0" applyFont="1" applyFill="1" applyBorder="1">
      <alignment vertical="center"/>
    </xf>
    <xf numFmtId="0" fontId="24" fillId="8" borderId="32" xfId="0" applyFont="1" applyFill="1" applyBorder="1" applyAlignment="1">
      <alignment horizontal="center" vertical="center"/>
    </xf>
    <xf numFmtId="2" fontId="18" fillId="0" borderId="46" xfId="0" applyNumberFormat="1" applyFont="1" applyBorder="1" applyAlignment="1">
      <alignment horizontal="center" vertical="center" wrapText="1"/>
    </xf>
    <xf numFmtId="177" fontId="18" fillId="0" borderId="25" xfId="0" applyNumberFormat="1" applyFont="1" applyBorder="1">
      <alignment vertical="center"/>
    </xf>
    <xf numFmtId="0" fontId="24" fillId="0" borderId="51" xfId="0" applyFont="1" applyBorder="1">
      <alignment vertical="center"/>
    </xf>
    <xf numFmtId="0" fontId="18" fillId="0" borderId="51" xfId="0" applyFont="1" applyBorder="1">
      <alignment vertical="center"/>
    </xf>
    <xf numFmtId="0" fontId="18" fillId="0" borderId="17" xfId="0" applyFont="1" applyBorder="1" applyAlignment="1">
      <alignment vertical="center" wrapText="1"/>
    </xf>
    <xf numFmtId="2" fontId="18" fillId="0" borderId="21" xfId="0" applyNumberFormat="1" applyFont="1" applyBorder="1" applyAlignment="1">
      <alignment horizontal="center" vertical="center" wrapText="1"/>
    </xf>
    <xf numFmtId="177" fontId="18" fillId="0" borderId="18" xfId="0" applyNumberFormat="1" applyFont="1" applyBorder="1">
      <alignment vertical="center"/>
    </xf>
    <xf numFmtId="0" fontId="18" fillId="0" borderId="50" xfId="0" applyFont="1" applyBorder="1" applyAlignment="1">
      <alignment vertical="center" wrapText="1"/>
    </xf>
    <xf numFmtId="2" fontId="18" fillId="0" borderId="45" xfId="0" applyNumberFormat="1" applyFont="1" applyBorder="1" applyAlignment="1">
      <alignment horizontal="center" vertical="center" wrapText="1"/>
    </xf>
    <xf numFmtId="177" fontId="18" fillId="0" borderId="24" xfId="0" applyNumberFormat="1" applyFont="1" applyBorder="1">
      <alignment vertical="center"/>
    </xf>
    <xf numFmtId="0" fontId="18" fillId="0" borderId="66" xfId="0" applyFont="1" applyBorder="1" applyAlignment="1">
      <alignment horizontal="center" vertical="center" wrapText="1"/>
    </xf>
    <xf numFmtId="177" fontId="24" fillId="0" borderId="37" xfId="0" applyNumberFormat="1" applyFont="1" applyBorder="1">
      <alignment vertical="center"/>
    </xf>
    <xf numFmtId="177" fontId="24" fillId="0" borderId="25" xfId="0" applyNumberFormat="1" applyFont="1" applyBorder="1">
      <alignment vertical="center"/>
    </xf>
    <xf numFmtId="177" fontId="5" fillId="0" borderId="0" xfId="0" applyNumberFormat="1" applyFont="1">
      <alignment vertical="center"/>
    </xf>
    <xf numFmtId="0" fontId="15" fillId="0" borderId="0" xfId="0" applyFont="1" applyAlignment="1">
      <alignment horizontal="right" vertical="center"/>
    </xf>
    <xf numFmtId="0" fontId="15" fillId="0" borderId="0" xfId="0" applyFont="1" applyAlignment="1">
      <alignment horizontal="center" vertical="center"/>
    </xf>
    <xf numFmtId="0" fontId="15" fillId="0" borderId="37" xfId="0" applyFont="1" applyBorder="1">
      <alignment vertical="center"/>
    </xf>
    <xf numFmtId="0" fontId="15" fillId="0" borderId="38" xfId="0" applyFont="1" applyBorder="1">
      <alignment vertical="center"/>
    </xf>
    <xf numFmtId="0" fontId="15" fillId="0" borderId="46" xfId="0" applyFont="1" applyBorder="1">
      <alignment vertical="center"/>
    </xf>
    <xf numFmtId="0" fontId="15" fillId="0" borderId="39" xfId="0" applyFont="1" applyBorder="1">
      <alignment vertical="center"/>
    </xf>
    <xf numFmtId="0" fontId="15" fillId="0" borderId="45" xfId="0" applyFont="1" applyBorder="1">
      <alignment vertical="center"/>
    </xf>
    <xf numFmtId="0" fontId="15" fillId="0" borderId="45" xfId="0" applyFont="1" applyBorder="1" applyAlignment="1">
      <alignment horizontal="center" vertical="center"/>
    </xf>
    <xf numFmtId="0" fontId="15" fillId="0" borderId="27" xfId="0" applyFont="1" applyBorder="1">
      <alignment vertical="center"/>
    </xf>
    <xf numFmtId="0" fontId="15" fillId="0" borderId="2" xfId="0" applyFont="1" applyBorder="1">
      <alignment vertical="center"/>
    </xf>
    <xf numFmtId="0" fontId="15" fillId="0" borderId="55" xfId="0" applyFont="1" applyBorder="1">
      <alignment vertical="center"/>
    </xf>
    <xf numFmtId="0" fontId="0" fillId="0" borderId="39" xfId="0" applyBorder="1">
      <alignment vertical="center"/>
    </xf>
    <xf numFmtId="0" fontId="0" fillId="0" borderId="27" xfId="0" applyBorder="1" applyAlignment="1">
      <alignment horizontal="center" vertical="center" shrinkToFit="1"/>
    </xf>
    <xf numFmtId="0" fontId="15" fillId="0" borderId="2" xfId="0" applyFont="1" applyBorder="1" applyAlignment="1">
      <alignment vertical="center" shrinkToFit="1"/>
    </xf>
    <xf numFmtId="0" fontId="15" fillId="0" borderId="2" xfId="0" applyFont="1" applyBorder="1" applyAlignment="1">
      <alignment horizontal="right" vertical="center"/>
    </xf>
    <xf numFmtId="0" fontId="22" fillId="0" borderId="0" xfId="0" applyFont="1">
      <alignment vertical="center"/>
    </xf>
    <xf numFmtId="187" fontId="69" fillId="0" borderId="0" xfId="2" applyNumberFormat="1" applyFont="1"/>
    <xf numFmtId="0" fontId="18" fillId="0" borderId="0" xfId="2" applyFont="1" applyAlignment="1">
      <alignment horizontal="center" vertical="center"/>
    </xf>
    <xf numFmtId="49" fontId="18" fillId="2" borderId="54" xfId="2" applyNumberFormat="1" applyFont="1" applyFill="1" applyBorder="1" applyAlignment="1">
      <alignment horizontal="center" vertical="center"/>
    </xf>
    <xf numFmtId="49" fontId="18" fillId="2" borderId="110" xfId="2" applyNumberFormat="1" applyFont="1" applyFill="1" applyBorder="1" applyAlignment="1">
      <alignment horizontal="center" vertical="center"/>
    </xf>
    <xf numFmtId="49" fontId="18" fillId="0" borderId="0" xfId="2" applyNumberFormat="1" applyFont="1" applyAlignment="1">
      <alignment horizontal="center" vertical="center"/>
    </xf>
    <xf numFmtId="49" fontId="18" fillId="2" borderId="134" xfId="2" applyNumberFormat="1" applyFont="1" applyFill="1" applyBorder="1" applyAlignment="1">
      <alignment horizontal="center" vertical="center"/>
    </xf>
    <xf numFmtId="49" fontId="18" fillId="2" borderId="135" xfId="2" applyNumberFormat="1" applyFont="1" applyFill="1" applyBorder="1" applyAlignment="1">
      <alignment horizontal="center" vertical="center"/>
    </xf>
    <xf numFmtId="0" fontId="18" fillId="2" borderId="137" xfId="2" applyFont="1" applyFill="1" applyBorder="1" applyAlignment="1">
      <alignment horizontal="center" vertical="center"/>
    </xf>
    <xf numFmtId="187" fontId="18" fillId="0" borderId="0" xfId="2" applyNumberFormat="1" applyFont="1" applyAlignment="1">
      <alignment horizontal="center" vertical="center"/>
    </xf>
    <xf numFmtId="187" fontId="38" fillId="0" borderId="0" xfId="0" applyNumberFormat="1" applyFont="1">
      <alignment vertical="center"/>
    </xf>
    <xf numFmtId="0" fontId="18" fillId="2" borderId="139" xfId="2" applyFont="1" applyFill="1" applyBorder="1" applyAlignment="1">
      <alignment horizontal="center" vertical="center"/>
    </xf>
    <xf numFmtId="0" fontId="18" fillId="2" borderId="141" xfId="2" applyFont="1" applyFill="1" applyBorder="1" applyAlignment="1">
      <alignment horizontal="center" vertical="center"/>
    </xf>
    <xf numFmtId="0" fontId="18" fillId="0" borderId="0" xfId="2" applyFont="1"/>
    <xf numFmtId="0" fontId="18" fillId="2" borderId="146" xfId="2" applyFont="1" applyFill="1" applyBorder="1" applyAlignment="1">
      <alignment horizontal="center" vertical="center"/>
    </xf>
    <xf numFmtId="0" fontId="2" fillId="0" borderId="0" xfId="8">
      <alignment vertical="center"/>
    </xf>
    <xf numFmtId="0" fontId="18" fillId="0" borderId="0" xfId="8" applyFont="1">
      <alignment vertical="center"/>
    </xf>
    <xf numFmtId="0" fontId="18" fillId="0" borderId="0" xfId="8" applyFont="1" applyAlignment="1">
      <alignment horizontal="center" vertical="center"/>
    </xf>
    <xf numFmtId="0" fontId="33" fillId="0" borderId="0" xfId="8" applyFont="1">
      <alignment vertical="center"/>
    </xf>
    <xf numFmtId="0" fontId="8" fillId="0" borderId="0" xfId="8" applyFont="1">
      <alignment vertical="center"/>
    </xf>
    <xf numFmtId="0" fontId="2" fillId="0" borderId="0" xfId="8" applyAlignment="1">
      <alignment horizontal="center" vertical="center"/>
    </xf>
    <xf numFmtId="0" fontId="18" fillId="2" borderId="3" xfId="8" applyFont="1" applyFill="1" applyBorder="1" applyAlignment="1">
      <alignment horizontal="center" vertical="center" wrapText="1"/>
    </xf>
    <xf numFmtId="0" fontId="24" fillId="0" borderId="0" xfId="8" applyFont="1" applyAlignment="1">
      <alignment horizontal="center" vertical="center"/>
    </xf>
    <xf numFmtId="187" fontId="32" fillId="0" borderId="0" xfId="8" applyNumberFormat="1" applyFont="1" applyAlignment="1">
      <alignment horizontal="center" vertical="center"/>
    </xf>
    <xf numFmtId="176" fontId="18" fillId="2" borderId="49" xfId="8" applyNumberFormat="1" applyFont="1" applyFill="1" applyBorder="1" applyAlignment="1">
      <alignment horizontal="right" vertical="center"/>
    </xf>
    <xf numFmtId="0" fontId="18" fillId="2" borderId="20" xfId="8" applyFont="1" applyFill="1" applyBorder="1" applyAlignment="1">
      <alignment horizontal="center" vertical="center"/>
    </xf>
    <xf numFmtId="176" fontId="18" fillId="2" borderId="28" xfId="8" applyNumberFormat="1" applyFont="1" applyFill="1" applyBorder="1" applyAlignment="1">
      <alignment horizontal="right" vertical="center"/>
    </xf>
    <xf numFmtId="0" fontId="32" fillId="0" borderId="0" xfId="8" applyFont="1" applyAlignment="1">
      <alignment horizontal="center" vertical="center"/>
    </xf>
    <xf numFmtId="0" fontId="18" fillId="2" borderId="31" xfId="8" applyFont="1" applyFill="1" applyBorder="1" applyAlignment="1">
      <alignment horizontal="center" vertical="center"/>
    </xf>
    <xf numFmtId="176" fontId="18" fillId="2" borderId="48" xfId="8" applyNumberFormat="1" applyFont="1" applyFill="1" applyBorder="1" applyAlignment="1">
      <alignment horizontal="right" vertical="center"/>
    </xf>
    <xf numFmtId="0" fontId="18" fillId="0" borderId="0" xfId="8" applyFont="1" applyAlignment="1">
      <alignment horizontal="left" vertical="center"/>
    </xf>
    <xf numFmtId="0" fontId="18" fillId="2" borderId="3" xfId="8" applyFont="1" applyFill="1" applyBorder="1" applyAlignment="1">
      <alignment horizontal="center" vertical="center"/>
    </xf>
    <xf numFmtId="0" fontId="18" fillId="13" borderId="3" xfId="8" applyFont="1" applyFill="1" applyBorder="1" applyAlignment="1">
      <alignment horizontal="center" vertical="center" wrapText="1"/>
    </xf>
    <xf numFmtId="0" fontId="18" fillId="13" borderId="49" xfId="8" applyFont="1" applyFill="1" applyBorder="1" applyAlignment="1">
      <alignment horizontal="center" vertical="center" wrapText="1"/>
    </xf>
    <xf numFmtId="0" fontId="18" fillId="13" borderId="20" xfId="8" applyFont="1" applyFill="1" applyBorder="1" applyAlignment="1">
      <alignment horizontal="center" vertical="center"/>
    </xf>
    <xf numFmtId="0" fontId="18" fillId="13" borderId="28" xfId="8" applyFont="1" applyFill="1" applyBorder="1" applyAlignment="1">
      <alignment horizontal="center" vertical="center" wrapText="1"/>
    </xf>
    <xf numFmtId="176" fontId="18" fillId="13" borderId="20" xfId="8" applyNumberFormat="1" applyFont="1" applyFill="1" applyBorder="1">
      <alignment vertical="center"/>
    </xf>
    <xf numFmtId="185" fontId="18" fillId="13" borderId="20" xfId="8" applyNumberFormat="1" applyFont="1" applyFill="1" applyBorder="1">
      <alignment vertical="center"/>
    </xf>
    <xf numFmtId="176" fontId="18" fillId="13" borderId="28" xfId="8" applyNumberFormat="1" applyFont="1" applyFill="1" applyBorder="1">
      <alignment vertical="center"/>
    </xf>
    <xf numFmtId="192" fontId="18" fillId="13" borderId="31" xfId="8" applyNumberFormat="1" applyFont="1" applyFill="1" applyBorder="1">
      <alignment vertical="center"/>
    </xf>
    <xf numFmtId="0" fontId="18" fillId="13" borderId="31" xfId="8" applyFont="1" applyFill="1" applyBorder="1" applyAlignment="1">
      <alignment horizontal="center" vertical="center"/>
    </xf>
    <xf numFmtId="176" fontId="18" fillId="13" borderId="31" xfId="8" applyNumberFormat="1" applyFont="1" applyFill="1" applyBorder="1">
      <alignment vertical="center"/>
    </xf>
    <xf numFmtId="176" fontId="18" fillId="13" borderId="31" xfId="8" applyNumberFormat="1" applyFont="1" applyFill="1" applyBorder="1" applyAlignment="1">
      <alignment horizontal="center" vertical="center"/>
    </xf>
    <xf numFmtId="176" fontId="18" fillId="13" borderId="48" xfId="8" applyNumberFormat="1" applyFont="1" applyFill="1" applyBorder="1">
      <alignment vertical="center"/>
    </xf>
    <xf numFmtId="0" fontId="2" fillId="0" borderId="20" xfId="8" applyBorder="1">
      <alignment vertical="center"/>
    </xf>
    <xf numFmtId="187" fontId="18" fillId="2" borderId="49" xfId="8" applyNumberFormat="1" applyFont="1" applyFill="1" applyBorder="1">
      <alignment vertical="center"/>
    </xf>
    <xf numFmtId="176" fontId="18" fillId="2" borderId="28" xfId="8" applyNumberFormat="1" applyFont="1" applyFill="1" applyBorder="1">
      <alignment vertical="center"/>
    </xf>
    <xf numFmtId="187" fontId="32" fillId="0" borderId="0" xfId="8" applyNumberFormat="1" applyFont="1" applyAlignment="1">
      <alignment horizontal="right" vertical="center"/>
    </xf>
    <xf numFmtId="49" fontId="18" fillId="0" borderId="0" xfId="8" applyNumberFormat="1" applyFont="1" applyAlignment="1">
      <alignment horizontal="left" vertical="center"/>
    </xf>
    <xf numFmtId="176" fontId="18" fillId="2" borderId="48" xfId="8" applyNumberFormat="1" applyFont="1" applyFill="1" applyBorder="1">
      <alignment vertical="center"/>
    </xf>
    <xf numFmtId="0" fontId="2" fillId="0" borderId="20" xfId="8" applyBorder="1" applyAlignment="1">
      <alignment horizontal="center" vertical="center"/>
    </xf>
    <xf numFmtId="0" fontId="65" fillId="7" borderId="41" xfId="0" applyFont="1" applyFill="1" applyBorder="1" applyProtection="1">
      <alignment vertical="center"/>
      <protection locked="0"/>
    </xf>
    <xf numFmtId="0" fontId="42" fillId="10" borderId="41" xfId="0" applyFont="1" applyFill="1" applyBorder="1" applyAlignment="1">
      <alignment horizontal="left" vertical="center"/>
    </xf>
    <xf numFmtId="0" fontId="42" fillId="10" borderId="0" xfId="0" applyFont="1" applyFill="1" applyAlignment="1">
      <alignment horizontal="left" vertical="center"/>
    </xf>
    <xf numFmtId="0" fontId="42" fillId="10" borderId="36" xfId="0" applyFont="1" applyFill="1" applyBorder="1">
      <alignment vertical="center"/>
    </xf>
    <xf numFmtId="0" fontId="42" fillId="15" borderId="42" xfId="0" applyFont="1" applyFill="1" applyBorder="1">
      <alignment vertical="center"/>
    </xf>
    <xf numFmtId="0" fontId="42" fillId="15" borderId="30" xfId="0" applyFont="1" applyFill="1" applyBorder="1">
      <alignment vertical="center"/>
    </xf>
    <xf numFmtId="0" fontId="42" fillId="15" borderId="33" xfId="0" applyFont="1" applyFill="1" applyBorder="1">
      <alignment vertical="center"/>
    </xf>
    <xf numFmtId="0" fontId="42" fillId="15" borderId="41" xfId="0" applyFont="1" applyFill="1" applyBorder="1">
      <alignment vertical="center"/>
    </xf>
    <xf numFmtId="0" fontId="42" fillId="15" borderId="0" xfId="0" applyFont="1" applyFill="1">
      <alignment vertical="center"/>
    </xf>
    <xf numFmtId="2" fontId="42" fillId="15" borderId="0" xfId="0" applyNumberFormat="1" applyFont="1" applyFill="1">
      <alignment vertical="center"/>
    </xf>
    <xf numFmtId="0" fontId="42" fillId="15" borderId="36" xfId="0" applyFont="1" applyFill="1" applyBorder="1">
      <alignment vertical="center"/>
    </xf>
    <xf numFmtId="0" fontId="42" fillId="10" borderId="41" xfId="0" applyFont="1" applyFill="1" applyBorder="1">
      <alignment vertical="center"/>
    </xf>
    <xf numFmtId="38" fontId="42" fillId="10" borderId="0" xfId="0" applyNumberFormat="1" applyFont="1" applyFill="1" applyAlignment="1">
      <alignment horizontal="center" vertical="center"/>
    </xf>
    <xf numFmtId="0" fontId="42" fillId="10" borderId="41" xfId="0" applyFont="1" applyFill="1" applyBorder="1" applyAlignment="1">
      <alignment vertical="center" wrapText="1"/>
    </xf>
    <xf numFmtId="0" fontId="42" fillId="15" borderId="0" xfId="0" applyFont="1" applyFill="1" applyAlignment="1">
      <alignment horizontal="right" vertical="center"/>
    </xf>
    <xf numFmtId="184" fontId="42" fillId="15" borderId="0" xfId="0" applyNumberFormat="1" applyFont="1" applyFill="1">
      <alignment vertical="center"/>
    </xf>
    <xf numFmtId="0" fontId="42" fillId="10" borderId="42" xfId="0" applyFont="1" applyFill="1" applyBorder="1">
      <alignment vertical="center"/>
    </xf>
    <xf numFmtId="0" fontId="42" fillId="10" borderId="33" xfId="0" applyFont="1" applyFill="1" applyBorder="1">
      <alignment vertical="center"/>
    </xf>
    <xf numFmtId="0" fontId="45" fillId="10" borderId="41" xfId="0" applyFont="1" applyFill="1" applyBorder="1">
      <alignment vertical="center"/>
    </xf>
    <xf numFmtId="0" fontId="45" fillId="10" borderId="36" xfId="0" applyFont="1" applyFill="1" applyBorder="1">
      <alignment vertical="center"/>
    </xf>
    <xf numFmtId="0" fontId="54" fillId="15" borderId="0" xfId="0" applyFont="1" applyFill="1" applyAlignment="1">
      <alignment horizontal="center" vertical="center"/>
    </xf>
    <xf numFmtId="0" fontId="42" fillId="10" borderId="0" xfId="0" applyFont="1" applyFill="1">
      <alignment vertical="center"/>
    </xf>
    <xf numFmtId="0" fontId="45" fillId="4" borderId="20" xfId="0" applyFont="1" applyFill="1" applyBorder="1" applyAlignment="1" applyProtection="1">
      <alignment horizontal="center" vertical="center"/>
      <protection locked="0"/>
    </xf>
    <xf numFmtId="0" fontId="2" fillId="0" borderId="0" xfId="2" applyProtection="1">
      <protection locked="0"/>
    </xf>
    <xf numFmtId="0" fontId="12" fillId="0" borderId="0" xfId="10" applyFont="1" applyProtection="1">
      <protection locked="0"/>
    </xf>
    <xf numFmtId="180" fontId="12" fillId="0" borderId="0" xfId="10" applyNumberFormat="1" applyFont="1" applyAlignment="1" applyProtection="1">
      <alignment horizontal="center"/>
      <protection locked="0"/>
    </xf>
    <xf numFmtId="180" fontId="12" fillId="0" borderId="0" xfId="10" applyNumberFormat="1" applyFont="1" applyAlignment="1" applyProtection="1">
      <alignment horizontal="right"/>
      <protection locked="0"/>
    </xf>
    <xf numFmtId="177" fontId="12" fillId="0" borderId="0" xfId="10" applyNumberFormat="1" applyFont="1" applyAlignment="1" applyProtection="1">
      <alignment horizontal="right"/>
      <protection locked="0"/>
    </xf>
    <xf numFmtId="177" fontId="12" fillId="0" borderId="0" xfId="10" applyNumberFormat="1" applyFont="1" applyProtection="1">
      <protection locked="0"/>
    </xf>
    <xf numFmtId="0" fontId="34" fillId="0" borderId="0" xfId="10" applyFont="1" applyProtection="1">
      <protection locked="0"/>
    </xf>
    <xf numFmtId="0" fontId="12" fillId="0" borderId="0" xfId="10" applyFont="1" applyAlignment="1" applyProtection="1">
      <alignment horizontal="center"/>
      <protection locked="0"/>
    </xf>
    <xf numFmtId="177" fontId="12" fillId="0" borderId="0" xfId="10" applyNumberFormat="1" applyFont="1" applyAlignment="1" applyProtection="1">
      <alignment horizontal="center"/>
      <protection locked="0"/>
    </xf>
    <xf numFmtId="20" fontId="12" fillId="0" borderId="0" xfId="10" applyNumberFormat="1" applyFont="1" applyProtection="1">
      <protection locked="0"/>
    </xf>
    <xf numFmtId="193" fontId="12" fillId="0" borderId="0" xfId="10" applyNumberFormat="1" applyFont="1" applyProtection="1">
      <protection locked="0"/>
    </xf>
    <xf numFmtId="193" fontId="12" fillId="0" borderId="0" xfId="10" applyNumberFormat="1" applyFont="1" applyAlignment="1" applyProtection="1">
      <alignment horizontal="right"/>
      <protection locked="0"/>
    </xf>
    <xf numFmtId="184" fontId="12" fillId="0" borderId="0" xfId="10" applyNumberFormat="1" applyFont="1" applyAlignment="1" applyProtection="1">
      <alignment horizontal="right"/>
      <protection locked="0"/>
    </xf>
    <xf numFmtId="0" fontId="2" fillId="0" borderId="53" xfId="2" applyBorder="1" applyProtection="1">
      <protection locked="0"/>
    </xf>
    <xf numFmtId="0" fontId="2" fillId="0" borderId="51" xfId="2" applyBorder="1" applyProtection="1">
      <protection locked="0"/>
    </xf>
    <xf numFmtId="0" fontId="2" fillId="0" borderId="52" xfId="2" applyBorder="1" applyProtection="1">
      <protection locked="0"/>
    </xf>
    <xf numFmtId="0" fontId="2" fillId="0" borderId="41" xfId="2" applyBorder="1" applyProtection="1">
      <protection locked="0"/>
    </xf>
    <xf numFmtId="0" fontId="2" fillId="0" borderId="36" xfId="2" applyBorder="1" applyProtection="1">
      <protection locked="0"/>
    </xf>
    <xf numFmtId="0" fontId="2" fillId="0" borderId="42" xfId="2" applyBorder="1" applyProtection="1">
      <protection locked="0"/>
    </xf>
    <xf numFmtId="0" fontId="2" fillId="0" borderId="30" xfId="2" applyBorder="1" applyProtection="1">
      <protection locked="0"/>
    </xf>
    <xf numFmtId="0" fontId="2" fillId="0" borderId="33" xfId="2" applyBorder="1" applyProtection="1">
      <protection locked="0"/>
    </xf>
    <xf numFmtId="46" fontId="12" fillId="0" borderId="0" xfId="10" quotePrefix="1" applyNumberFormat="1" applyFont="1" applyAlignment="1" applyProtection="1">
      <alignment horizontal="right"/>
      <protection locked="0"/>
    </xf>
    <xf numFmtId="180" fontId="12" fillId="0" borderId="0" xfId="10" applyNumberFormat="1" applyFont="1" applyProtection="1">
      <protection locked="0"/>
    </xf>
    <xf numFmtId="0" fontId="0" fillId="0" borderId="0" xfId="2" applyFont="1" applyAlignment="1">
      <alignment horizontal="left" indent="2"/>
    </xf>
    <xf numFmtId="0" fontId="2" fillId="0" borderId="2" xfId="2" applyBorder="1"/>
    <xf numFmtId="0" fontId="2" fillId="0" borderId="30" xfId="2" applyBorder="1"/>
    <xf numFmtId="0" fontId="18" fillId="2" borderId="71" xfId="2" applyFont="1" applyFill="1" applyBorder="1" applyAlignment="1">
      <alignment horizontal="center" vertical="center"/>
    </xf>
    <xf numFmtId="49" fontId="18" fillId="2" borderId="1" xfId="2" applyNumberFormat="1" applyFont="1" applyFill="1" applyBorder="1" applyAlignment="1">
      <alignment horizontal="center" vertical="center"/>
    </xf>
    <xf numFmtId="178" fontId="18" fillId="2" borderId="72" xfId="2" applyNumberFormat="1" applyFont="1" applyFill="1" applyBorder="1" applyAlignment="1">
      <alignment horizontal="center" vertical="center" wrapText="1"/>
    </xf>
    <xf numFmtId="0" fontId="18" fillId="2" borderId="113" xfId="2" applyFont="1" applyFill="1" applyBorder="1" applyAlignment="1">
      <alignment horizontal="center" vertical="center"/>
    </xf>
    <xf numFmtId="178" fontId="18" fillId="2" borderId="4" xfId="2" applyNumberFormat="1" applyFont="1" applyFill="1" applyBorder="1" applyAlignment="1">
      <alignment horizontal="center" vertical="center" wrapText="1"/>
    </xf>
    <xf numFmtId="0" fontId="18" fillId="0" borderId="73" xfId="2" applyFont="1" applyBorder="1" applyAlignment="1">
      <alignment horizontal="center" vertical="center"/>
    </xf>
    <xf numFmtId="49" fontId="18" fillId="0" borderId="6" xfId="2" applyNumberFormat="1" applyFont="1" applyBorder="1" applyAlignment="1">
      <alignment horizontal="right" vertical="center"/>
    </xf>
    <xf numFmtId="194" fontId="18" fillId="0" borderId="114" xfId="2" applyNumberFormat="1" applyFont="1" applyBorder="1" applyAlignment="1">
      <alignment vertical="center"/>
    </xf>
    <xf numFmtId="0" fontId="18" fillId="0" borderId="115" xfId="2" applyFont="1" applyBorder="1" applyAlignment="1">
      <alignment horizontal="center" vertical="center"/>
    </xf>
    <xf numFmtId="194" fontId="18" fillId="0" borderId="109" xfId="2" applyNumberFormat="1" applyFont="1" applyBorder="1" applyAlignment="1">
      <alignment vertical="center"/>
    </xf>
    <xf numFmtId="0" fontId="18" fillId="0" borderId="74" xfId="2" applyFont="1" applyBorder="1" applyAlignment="1">
      <alignment horizontal="center" vertical="center"/>
    </xf>
    <xf numFmtId="49" fontId="18" fillId="0" borderId="9" xfId="2" applyNumberFormat="1" applyFont="1" applyBorder="1" applyAlignment="1">
      <alignment horizontal="right" vertical="center"/>
    </xf>
    <xf numFmtId="194" fontId="18" fillId="0" borderId="76" xfId="2" applyNumberFormat="1" applyFont="1" applyBorder="1" applyAlignment="1">
      <alignment vertical="center"/>
    </xf>
    <xf numFmtId="0" fontId="18" fillId="0" borderId="116" xfId="2" applyFont="1" applyBorder="1" applyAlignment="1">
      <alignment horizontal="center" vertical="center"/>
    </xf>
    <xf numFmtId="194" fontId="18" fillId="0" borderId="10" xfId="2" applyNumberFormat="1" applyFont="1" applyBorder="1" applyAlignment="1">
      <alignment vertical="center"/>
    </xf>
    <xf numFmtId="0" fontId="18" fillId="0" borderId="117" xfId="2" applyFont="1" applyBorder="1" applyAlignment="1">
      <alignment horizontal="center" vertical="center"/>
    </xf>
    <xf numFmtId="49" fontId="18" fillId="0" borderId="107" xfId="2" applyNumberFormat="1" applyFont="1" applyBorder="1" applyAlignment="1">
      <alignment horizontal="right" vertical="center"/>
    </xf>
    <xf numFmtId="194" fontId="18" fillId="0" borderId="118" xfId="2" applyNumberFormat="1" applyFont="1" applyBorder="1" applyAlignment="1">
      <alignment vertical="center"/>
    </xf>
    <xf numFmtId="0" fontId="18" fillId="0" borderId="119" xfId="2" applyFont="1" applyBorder="1" applyAlignment="1">
      <alignment horizontal="center" vertical="center"/>
    </xf>
    <xf numFmtId="194" fontId="18" fillId="0" borderId="108" xfId="2" applyNumberFormat="1" applyFont="1" applyBorder="1" applyAlignment="1">
      <alignment vertical="center"/>
    </xf>
    <xf numFmtId="0" fontId="18" fillId="0" borderId="78" xfId="2" applyFont="1" applyBorder="1" applyAlignment="1">
      <alignment horizontal="center" vertical="center"/>
    </xf>
    <xf numFmtId="49" fontId="18" fillId="0" borderId="111" xfId="2" applyNumberFormat="1" applyFont="1" applyBorder="1" applyAlignment="1">
      <alignment horizontal="right" vertical="center"/>
    </xf>
    <xf numFmtId="194" fontId="18" fillId="0" borderId="120" xfId="2" applyNumberFormat="1" applyFont="1" applyBorder="1" applyAlignment="1">
      <alignment vertical="center"/>
    </xf>
    <xf numFmtId="0" fontId="18" fillId="0" borderId="121" xfId="2" applyFont="1" applyBorder="1" applyAlignment="1">
      <alignment horizontal="center" vertical="center"/>
    </xf>
    <xf numFmtId="194" fontId="18" fillId="0" borderId="112" xfId="2" applyNumberFormat="1" applyFont="1" applyBorder="1" applyAlignment="1">
      <alignment vertical="center"/>
    </xf>
    <xf numFmtId="0" fontId="18" fillId="0" borderId="75" xfId="2" applyFont="1" applyBorder="1" applyAlignment="1">
      <alignment horizontal="center" vertical="center"/>
    </xf>
    <xf numFmtId="49" fontId="18" fillId="0" borderId="54" xfId="2" applyNumberFormat="1" applyFont="1" applyBorder="1" applyAlignment="1">
      <alignment horizontal="right" vertical="center"/>
    </xf>
    <xf numFmtId="194" fontId="18" fillId="0" borderId="77" xfId="2" applyNumberFormat="1" applyFont="1" applyBorder="1" applyAlignment="1">
      <alignment vertical="center"/>
    </xf>
    <xf numFmtId="0" fontId="18" fillId="0" borderId="122" xfId="2" applyFont="1" applyBorder="1" applyAlignment="1">
      <alignment horizontal="center" vertical="center"/>
    </xf>
    <xf numFmtId="194" fontId="18" fillId="0" borderId="110" xfId="2" applyNumberFormat="1" applyFont="1" applyBorder="1" applyAlignment="1">
      <alignment vertical="center"/>
    </xf>
    <xf numFmtId="0" fontId="18" fillId="0" borderId="123" xfId="2" applyFont="1" applyBorder="1" applyAlignment="1">
      <alignment horizontal="center" vertical="center"/>
    </xf>
    <xf numFmtId="49" fontId="18" fillId="0" borderId="15" xfId="2" applyNumberFormat="1" applyFont="1" applyBorder="1" applyAlignment="1">
      <alignment horizontal="right" vertical="center"/>
    </xf>
    <xf numFmtId="194" fontId="18" fillId="0" borderId="124" xfId="2" applyNumberFormat="1" applyFont="1" applyBorder="1" applyAlignment="1">
      <alignment vertical="center"/>
    </xf>
    <xf numFmtId="0" fontId="18" fillId="0" borderId="125" xfId="2" applyFont="1" applyBorder="1" applyAlignment="1">
      <alignment horizontal="center" vertical="center"/>
    </xf>
    <xf numFmtId="194" fontId="18" fillId="0" borderId="126" xfId="2" applyNumberFormat="1" applyFont="1" applyBorder="1" applyAlignment="1">
      <alignment vertical="center"/>
    </xf>
    <xf numFmtId="0" fontId="2" fillId="0" borderId="0" xfId="2" applyAlignment="1">
      <alignment vertical="center"/>
    </xf>
    <xf numFmtId="0" fontId="18" fillId="0" borderId="20" xfId="0" applyFont="1" applyBorder="1" applyAlignment="1">
      <alignment horizontal="center" vertical="center"/>
    </xf>
    <xf numFmtId="0" fontId="70" fillId="10" borderId="30" xfId="0" applyFont="1" applyFill="1" applyBorder="1">
      <alignment vertical="center"/>
    </xf>
    <xf numFmtId="183" fontId="42" fillId="15" borderId="0" xfId="0" applyNumberFormat="1" applyFont="1" applyFill="1">
      <alignment vertical="center"/>
    </xf>
    <xf numFmtId="0" fontId="45" fillId="10" borderId="41" xfId="0" applyFont="1" applyFill="1" applyBorder="1" applyAlignment="1">
      <alignment vertical="center" wrapText="1"/>
    </xf>
    <xf numFmtId="0" fontId="45" fillId="10" borderId="38" xfId="0" applyFont="1" applyFill="1" applyBorder="1" applyAlignment="1">
      <alignment horizontal="center" vertical="center"/>
    </xf>
    <xf numFmtId="0" fontId="18" fillId="0" borderId="175" xfId="0" applyFont="1" applyBorder="1" applyAlignment="1">
      <alignment vertical="center" wrapText="1"/>
    </xf>
    <xf numFmtId="0" fontId="18" fillId="0" borderId="194" xfId="0" applyFont="1" applyBorder="1">
      <alignment vertical="center"/>
    </xf>
    <xf numFmtId="0" fontId="18" fillId="0" borderId="189" xfId="0" applyFont="1" applyBorder="1" applyAlignment="1">
      <alignment horizontal="center" vertical="center"/>
    </xf>
    <xf numFmtId="184" fontId="27" fillId="4" borderId="20" xfId="0" applyNumberFormat="1" applyFont="1" applyFill="1" applyBorder="1" applyProtection="1">
      <alignment vertical="center"/>
      <protection locked="0"/>
    </xf>
    <xf numFmtId="0" fontId="73" fillId="0" borderId="0" xfId="0" applyFont="1" applyAlignment="1">
      <alignment horizontal="centerContinuous" vertical="center"/>
    </xf>
    <xf numFmtId="0" fontId="72" fillId="0" borderId="0" xfId="0" applyFont="1" applyAlignment="1">
      <alignment horizontal="centerContinuous" vertical="center"/>
    </xf>
    <xf numFmtId="38" fontId="72" fillId="0" borderId="0" xfId="1" applyFont="1" applyFill="1" applyBorder="1" applyAlignment="1" applyProtection="1">
      <alignment horizontal="centerContinuous" vertical="center"/>
    </xf>
    <xf numFmtId="0" fontId="18" fillId="0" borderId="0" xfId="0" applyFont="1" applyAlignment="1">
      <alignment horizontal="centerContinuous" vertical="center"/>
    </xf>
    <xf numFmtId="177" fontId="27" fillId="4" borderId="26" xfId="0" applyNumberFormat="1" applyFont="1" applyFill="1" applyBorder="1" applyProtection="1">
      <alignment vertical="center"/>
      <protection locked="0"/>
    </xf>
    <xf numFmtId="0" fontId="2" fillId="0" borderId="0" xfId="12"/>
    <xf numFmtId="0" fontId="2" fillId="0" borderId="0" xfId="12" applyAlignment="1">
      <alignment horizontal="center" vertical="center"/>
    </xf>
    <xf numFmtId="0" fontId="36" fillId="9" borderId="166" xfId="12" applyFont="1" applyFill="1" applyBorder="1" applyAlignment="1">
      <alignment vertical="center"/>
    </xf>
    <xf numFmtId="0" fontId="35" fillId="9" borderId="167" xfId="12" applyFont="1" applyFill="1" applyBorder="1" applyAlignment="1">
      <alignment vertical="center"/>
    </xf>
    <xf numFmtId="177" fontId="34" fillId="9" borderId="167" xfId="2" applyNumberFormat="1" applyFont="1" applyFill="1" applyBorder="1"/>
    <xf numFmtId="177" fontId="34" fillId="9" borderId="168" xfId="2" applyNumberFormat="1" applyFont="1" applyFill="1" applyBorder="1"/>
    <xf numFmtId="0" fontId="0" fillId="0" borderId="0" xfId="12" applyFont="1"/>
    <xf numFmtId="0" fontId="2" fillId="9" borderId="169" xfId="12" applyFill="1" applyBorder="1"/>
    <xf numFmtId="0" fontId="2" fillId="9" borderId="0" xfId="12" applyFill="1" applyAlignment="1">
      <alignment vertical="center"/>
    </xf>
    <xf numFmtId="0" fontId="2" fillId="9" borderId="0" xfId="12" applyFill="1"/>
    <xf numFmtId="0" fontId="2" fillId="9" borderId="170" xfId="12" applyFill="1" applyBorder="1"/>
    <xf numFmtId="0" fontId="2" fillId="0" borderId="0" xfId="12" applyAlignment="1">
      <alignment vertical="center" wrapText="1"/>
    </xf>
    <xf numFmtId="0" fontId="0" fillId="0" borderId="0" xfId="12" applyFont="1" applyAlignment="1">
      <alignment vertical="center" wrapText="1"/>
    </xf>
    <xf numFmtId="176" fontId="2" fillId="0" borderId="0" xfId="12" applyNumberFormat="1" applyAlignment="1">
      <alignment vertical="center" wrapText="1"/>
    </xf>
    <xf numFmtId="181" fontId="2" fillId="0" borderId="0" xfId="12" applyNumberFormat="1" applyAlignment="1">
      <alignment vertical="center" wrapText="1"/>
    </xf>
    <xf numFmtId="181" fontId="2" fillId="0" borderId="0" xfId="12" applyNumberFormat="1"/>
    <xf numFmtId="0" fontId="18" fillId="9" borderId="0" xfId="12" applyFont="1" applyFill="1" applyAlignment="1">
      <alignment vertical="center"/>
    </xf>
    <xf numFmtId="1" fontId="2" fillId="0" borderId="0" xfId="12" applyNumberFormat="1"/>
    <xf numFmtId="0" fontId="49" fillId="9" borderId="0" xfId="12" applyFont="1" applyFill="1" applyAlignment="1">
      <alignment vertical="center"/>
    </xf>
    <xf numFmtId="0" fontId="59" fillId="9" borderId="0" xfId="12" applyFont="1" applyFill="1" applyAlignment="1">
      <alignment horizontal="right" vertical="center"/>
    </xf>
    <xf numFmtId="176" fontId="2" fillId="0" borderId="0" xfId="12" applyNumberFormat="1"/>
    <xf numFmtId="0" fontId="60" fillId="9" borderId="0" xfId="12" applyFont="1" applyFill="1" applyAlignment="1">
      <alignment vertical="center"/>
    </xf>
    <xf numFmtId="0" fontId="2" fillId="9" borderId="171" xfId="12" applyFill="1" applyBorder="1"/>
    <xf numFmtId="0" fontId="2" fillId="9" borderId="172" xfId="12" applyFill="1" applyBorder="1"/>
    <xf numFmtId="0" fontId="2" fillId="9" borderId="173" xfId="12" applyFill="1" applyBorder="1"/>
    <xf numFmtId="0" fontId="2" fillId="0" borderId="3" xfId="12" applyBorder="1" applyAlignment="1">
      <alignment horizontal="center" vertical="center" wrapText="1"/>
    </xf>
    <xf numFmtId="0" fontId="2" fillId="0" borderId="23" xfId="12" applyBorder="1" applyAlignment="1">
      <alignment horizontal="center" vertical="center" wrapText="1"/>
    </xf>
    <xf numFmtId="0" fontId="2" fillId="0" borderId="96" xfId="12" applyBorder="1" applyAlignment="1">
      <alignment horizontal="left" vertical="center"/>
    </xf>
    <xf numFmtId="0" fontId="2" fillId="0" borderId="47" xfId="12" applyBorder="1" applyAlignment="1">
      <alignment horizontal="right" vertical="center"/>
    </xf>
    <xf numFmtId="0" fontId="2" fillId="0" borderId="20" xfId="12" applyBorder="1" applyAlignment="1">
      <alignment horizontal="center" vertical="center"/>
    </xf>
    <xf numFmtId="0" fontId="2" fillId="0" borderId="20" xfId="12" applyBorder="1" applyAlignment="1">
      <alignment horizontal="center" vertical="center" wrapText="1"/>
    </xf>
    <xf numFmtId="0" fontId="2" fillId="0" borderId="18" xfId="12" applyBorder="1" applyAlignment="1">
      <alignment horizontal="center" vertical="center" wrapText="1"/>
    </xf>
    <xf numFmtId="0" fontId="0" fillId="0" borderId="20" xfId="12" applyFont="1" applyBorder="1" applyAlignment="1">
      <alignment horizontal="center" wrapText="1"/>
    </xf>
    <xf numFmtId="0" fontId="2" fillId="0" borderId="28" xfId="12" applyBorder="1" applyAlignment="1">
      <alignment horizontal="center" vertical="center"/>
    </xf>
    <xf numFmtId="0" fontId="2" fillId="0" borderId="18" xfId="12" applyBorder="1" applyAlignment="1">
      <alignment horizontal="center" vertical="center"/>
    </xf>
    <xf numFmtId="0" fontId="2" fillId="0" borderId="20" xfId="12" applyBorder="1"/>
    <xf numFmtId="0" fontId="2" fillId="0" borderId="28" xfId="12" applyBorder="1"/>
    <xf numFmtId="0" fontId="2" fillId="0" borderId="20" xfId="12" applyBorder="1" applyAlignment="1">
      <alignment horizontal="left" vertical="center"/>
    </xf>
    <xf numFmtId="0" fontId="0" fillId="0" borderId="20" xfId="12" applyFont="1" applyBorder="1" applyAlignment="1">
      <alignment horizontal="center"/>
    </xf>
    <xf numFmtId="0" fontId="0" fillId="0" borderId="28" xfId="12" applyFont="1" applyBorder="1" applyAlignment="1">
      <alignment horizontal="center"/>
    </xf>
    <xf numFmtId="0" fontId="2" fillId="0" borderId="31" xfId="12" applyBorder="1" applyAlignment="1">
      <alignment horizontal="left" vertical="center"/>
    </xf>
    <xf numFmtId="0" fontId="2" fillId="0" borderId="31" xfId="12" applyBorder="1" applyAlignment="1">
      <alignment horizontal="center" vertical="center"/>
    </xf>
    <xf numFmtId="0" fontId="2" fillId="0" borderId="101" xfId="12" applyBorder="1" applyAlignment="1">
      <alignment horizontal="center" vertical="center"/>
    </xf>
    <xf numFmtId="0" fontId="0" fillId="0" borderId="25" xfId="12" applyFont="1" applyBorder="1" applyAlignment="1">
      <alignment horizontal="center"/>
    </xf>
    <xf numFmtId="0" fontId="0" fillId="0" borderId="32" xfId="12" applyFont="1" applyBorder="1" applyAlignment="1">
      <alignment horizontal="center"/>
    </xf>
    <xf numFmtId="0" fontId="2" fillId="0" borderId="19" xfId="12" applyBorder="1" applyAlignment="1">
      <alignment horizontal="left" vertical="center"/>
    </xf>
    <xf numFmtId="0" fontId="2" fillId="0" borderId="174" xfId="12" applyBorder="1" applyAlignment="1">
      <alignment horizontal="left" vertical="center"/>
    </xf>
    <xf numFmtId="0" fontId="2" fillId="0" borderId="174" xfId="12" applyBorder="1" applyAlignment="1">
      <alignment vertical="center"/>
    </xf>
    <xf numFmtId="0" fontId="2" fillId="0" borderId="174" xfId="12" applyBorder="1" applyAlignment="1">
      <alignment horizontal="center" vertical="center"/>
    </xf>
    <xf numFmtId="0" fontId="2" fillId="0" borderId="40" xfId="12" applyBorder="1" applyAlignment="1">
      <alignment vertical="center"/>
    </xf>
    <xf numFmtId="181" fontId="2" fillId="0" borderId="177" xfId="12" applyNumberFormat="1" applyBorder="1"/>
    <xf numFmtId="181" fontId="2" fillId="0" borderId="176" xfId="12" applyNumberFormat="1" applyBorder="1"/>
    <xf numFmtId="0" fontId="74" fillId="0" borderId="0" xfId="0" applyFont="1" applyProtection="1">
      <alignment vertical="center"/>
      <protection locked="0"/>
    </xf>
    <xf numFmtId="0" fontId="39" fillId="0" borderId="0" xfId="12" applyFont="1" applyProtection="1">
      <protection locked="0"/>
    </xf>
    <xf numFmtId="183" fontId="42" fillId="15" borderId="0" xfId="0" applyNumberFormat="1" applyFont="1" applyFill="1" applyAlignment="1">
      <alignment horizontal="right" vertical="center" wrapText="1"/>
    </xf>
    <xf numFmtId="0" fontId="18" fillId="0" borderId="48" xfId="0" applyFont="1" applyBorder="1" applyAlignment="1">
      <alignment horizontal="center" vertical="center"/>
    </xf>
    <xf numFmtId="0" fontId="24" fillId="0" borderId="0" xfId="0" applyFont="1">
      <alignment vertical="center"/>
    </xf>
    <xf numFmtId="0" fontId="27" fillId="0" borderId="0" xfId="0" applyFont="1">
      <alignment vertical="center"/>
    </xf>
    <xf numFmtId="0" fontId="18" fillId="0" borderId="198" xfId="0" applyFont="1" applyBorder="1" applyAlignment="1">
      <alignment horizontal="center" vertical="center"/>
    </xf>
    <xf numFmtId="177" fontId="24" fillId="0" borderId="199" xfId="0" applyNumberFormat="1" applyFont="1" applyBorder="1">
      <alignment vertical="center"/>
    </xf>
    <xf numFmtId="177" fontId="5" fillId="0" borderId="199" xfId="0" applyNumberFormat="1" applyFont="1" applyBorder="1" applyAlignment="1">
      <alignment horizontal="center" vertical="center"/>
    </xf>
    <xf numFmtId="177" fontId="5" fillId="0" borderId="200" xfId="0" applyNumberFormat="1" applyFont="1" applyBorder="1">
      <alignment vertical="center"/>
    </xf>
    <xf numFmtId="0" fontId="18" fillId="0" borderId="191" xfId="0" applyFont="1" applyBorder="1" applyAlignment="1">
      <alignment vertical="center" wrapText="1"/>
    </xf>
    <xf numFmtId="196" fontId="24" fillId="0" borderId="202" xfId="0" applyNumberFormat="1" applyFont="1" applyBorder="1">
      <alignment vertical="center"/>
    </xf>
    <xf numFmtId="0" fontId="18" fillId="0" borderId="191" xfId="0" applyFont="1" applyBorder="1">
      <alignment vertical="center"/>
    </xf>
    <xf numFmtId="0" fontId="18" fillId="0" borderId="203" xfId="0" applyFont="1" applyBorder="1">
      <alignment vertical="center"/>
    </xf>
    <xf numFmtId="189" fontId="2" fillId="4" borderId="17" xfId="2" applyNumberFormat="1" applyFill="1" applyBorder="1" applyAlignment="1" applyProtection="1">
      <alignment vertical="center"/>
      <protection locked="0"/>
    </xf>
    <xf numFmtId="4" fontId="2" fillId="4" borderId="28" xfId="2" applyNumberFormat="1" applyFill="1" applyBorder="1" applyAlignment="1" applyProtection="1">
      <alignment vertical="center"/>
      <protection locked="0"/>
    </xf>
    <xf numFmtId="189" fontId="2" fillId="4" borderId="50" xfId="2" applyNumberFormat="1" applyFill="1" applyBorder="1" applyAlignment="1" applyProtection="1">
      <alignment vertical="center"/>
      <protection locked="0"/>
    </xf>
    <xf numFmtId="4" fontId="2" fillId="4" borderId="48" xfId="2" applyNumberFormat="1" applyFill="1" applyBorder="1" applyAlignment="1" applyProtection="1">
      <alignment vertical="center"/>
      <protection locked="0"/>
    </xf>
    <xf numFmtId="190" fontId="2" fillId="4" borderId="28" xfId="2" applyNumberFormat="1" applyFill="1" applyBorder="1" applyAlignment="1" applyProtection="1">
      <alignment vertical="center"/>
      <protection locked="0"/>
    </xf>
    <xf numFmtId="190" fontId="2" fillId="4" borderId="48" xfId="2" applyNumberFormat="1" applyFill="1" applyBorder="1" applyAlignment="1" applyProtection="1">
      <alignment vertical="center"/>
      <protection locked="0"/>
    </xf>
    <xf numFmtId="0" fontId="0" fillId="2" borderId="104" xfId="2" applyFont="1" applyFill="1" applyBorder="1" applyAlignment="1">
      <alignment horizontal="center" vertical="center"/>
    </xf>
    <xf numFmtId="0" fontId="0" fillId="2" borderId="49" xfId="2" applyFont="1" applyFill="1" applyBorder="1" applyAlignment="1">
      <alignment horizontal="center" vertical="center"/>
    </xf>
    <xf numFmtId="176" fontId="77" fillId="0" borderId="165" xfId="2" applyNumberFormat="1" applyFont="1" applyBorder="1" applyAlignment="1" applyProtection="1">
      <alignment horizontal="center" wrapText="1"/>
      <protection locked="0"/>
    </xf>
    <xf numFmtId="187" fontId="2" fillId="16" borderId="20" xfId="12" applyNumberFormat="1" applyFill="1" applyBorder="1" applyAlignment="1">
      <alignment horizontal="center" vertical="center"/>
    </xf>
    <xf numFmtId="187" fontId="2" fillId="16" borderId="18" xfId="12" applyNumberFormat="1" applyFill="1" applyBorder="1" applyAlignment="1">
      <alignment horizontal="center" vertical="center"/>
    </xf>
    <xf numFmtId="187" fontId="2" fillId="16" borderId="28" xfId="12" applyNumberFormat="1" applyFill="1" applyBorder="1" applyAlignment="1">
      <alignment horizontal="center" vertical="center"/>
    </xf>
    <xf numFmtId="187" fontId="2" fillId="7" borderId="20" xfId="12" applyNumberFormat="1" applyFill="1" applyBorder="1" applyAlignment="1">
      <alignment horizontal="center" vertical="center"/>
    </xf>
    <xf numFmtId="187" fontId="2" fillId="7" borderId="18" xfId="12" applyNumberFormat="1" applyFill="1" applyBorder="1" applyAlignment="1">
      <alignment horizontal="center" vertical="center"/>
    </xf>
    <xf numFmtId="187" fontId="2" fillId="7" borderId="28" xfId="12" applyNumberFormat="1" applyFill="1" applyBorder="1" applyAlignment="1">
      <alignment horizontal="center" vertical="center"/>
    </xf>
    <xf numFmtId="191" fontId="18" fillId="0" borderId="0" xfId="2" applyNumberFormat="1" applyFont="1" applyAlignment="1">
      <alignment horizontal="center" vertical="center"/>
    </xf>
    <xf numFmtId="184" fontId="18" fillId="4" borderId="13" xfId="2" applyNumberFormat="1" applyFont="1" applyFill="1" applyBorder="1" applyAlignment="1" applyProtection="1">
      <alignment horizontal="center" vertical="center"/>
      <protection locked="0"/>
    </xf>
    <xf numFmtId="184" fontId="18" fillId="4" borderId="111" xfId="2" applyNumberFormat="1" applyFont="1" applyFill="1" applyBorder="1" applyAlignment="1" applyProtection="1">
      <alignment horizontal="center" vertical="center"/>
      <protection locked="0"/>
    </xf>
    <xf numFmtId="0" fontId="18" fillId="4" borderId="111" xfId="2" applyFont="1" applyFill="1" applyBorder="1" applyAlignment="1" applyProtection="1">
      <alignment horizontal="center" vertical="center"/>
      <protection locked="0"/>
    </xf>
    <xf numFmtId="187" fontId="18" fillId="4" borderId="111" xfId="2" applyNumberFormat="1" applyFont="1" applyFill="1" applyBorder="1" applyAlignment="1" applyProtection="1">
      <alignment horizontal="center" vertical="center"/>
      <protection locked="0"/>
    </xf>
    <xf numFmtId="187" fontId="18" fillId="4" borderId="112" xfId="2" applyNumberFormat="1" applyFont="1" applyFill="1" applyBorder="1" applyAlignment="1" applyProtection="1">
      <alignment horizontal="center" vertical="center"/>
      <protection locked="0"/>
    </xf>
    <xf numFmtId="184" fontId="18" fillId="4" borderId="8" xfId="2" applyNumberFormat="1" applyFont="1" applyFill="1" applyBorder="1" applyAlignment="1" applyProtection="1">
      <alignment horizontal="center" vertical="center"/>
      <protection locked="0"/>
    </xf>
    <xf numFmtId="184" fontId="18" fillId="4" borderId="9" xfId="2" applyNumberFormat="1" applyFont="1" applyFill="1" applyBorder="1" applyAlignment="1" applyProtection="1">
      <alignment horizontal="center" vertical="center"/>
      <protection locked="0"/>
    </xf>
    <xf numFmtId="0" fontId="18" fillId="4" borderId="9" xfId="2" applyFont="1" applyFill="1" applyBorder="1" applyAlignment="1" applyProtection="1">
      <alignment horizontal="center" vertical="center"/>
      <protection locked="0"/>
    </xf>
    <xf numFmtId="187" fontId="18" fillId="4" borderId="9" xfId="2" applyNumberFormat="1" applyFont="1" applyFill="1" applyBorder="1" applyAlignment="1" applyProtection="1">
      <alignment horizontal="center" vertical="center"/>
      <protection locked="0"/>
    </xf>
    <xf numFmtId="187" fontId="18" fillId="4" borderId="10" xfId="2" applyNumberFormat="1" applyFont="1" applyFill="1" applyBorder="1" applyAlignment="1" applyProtection="1">
      <alignment horizontal="center" vertical="center"/>
      <protection locked="0"/>
    </xf>
    <xf numFmtId="184" fontId="18" fillId="4" borderId="14" xfId="2" applyNumberFormat="1" applyFont="1" applyFill="1" applyBorder="1" applyAlignment="1" applyProtection="1">
      <alignment horizontal="center" vertical="center"/>
      <protection locked="0"/>
    </xf>
    <xf numFmtId="184" fontId="18" fillId="4" borderId="15" xfId="2" applyNumberFormat="1" applyFont="1" applyFill="1" applyBorder="1" applyAlignment="1" applyProtection="1">
      <alignment horizontal="center" vertical="center"/>
      <protection locked="0"/>
    </xf>
    <xf numFmtId="0" fontId="18" fillId="4" borderId="15" xfId="2" applyFont="1" applyFill="1" applyBorder="1" applyAlignment="1" applyProtection="1">
      <alignment horizontal="center" vertical="center"/>
      <protection locked="0"/>
    </xf>
    <xf numFmtId="187" fontId="18" fillId="4" borderId="15" xfId="2" applyNumberFormat="1" applyFont="1" applyFill="1" applyBorder="1" applyAlignment="1" applyProtection="1">
      <alignment horizontal="center" vertical="center"/>
      <protection locked="0"/>
    </xf>
    <xf numFmtId="187" fontId="18" fillId="4" borderId="126" xfId="2" applyNumberFormat="1" applyFont="1" applyFill="1" applyBorder="1" applyAlignment="1" applyProtection="1">
      <alignment horizontal="center" vertical="center"/>
      <protection locked="0"/>
    </xf>
    <xf numFmtId="187" fontId="18" fillId="4" borderId="121" xfId="2" applyNumberFormat="1" applyFont="1" applyFill="1" applyBorder="1" applyAlignment="1" applyProtection="1">
      <alignment horizontal="center" vertical="center"/>
      <protection locked="0"/>
    </xf>
    <xf numFmtId="187" fontId="18" fillId="4" borderId="116" xfId="2" applyNumberFormat="1" applyFont="1" applyFill="1" applyBorder="1" applyAlignment="1" applyProtection="1">
      <alignment horizontal="center" vertical="center"/>
      <protection locked="0"/>
    </xf>
    <xf numFmtId="187" fontId="18" fillId="4" borderId="125" xfId="2" applyNumberFormat="1" applyFont="1" applyFill="1" applyBorder="1" applyAlignment="1" applyProtection="1">
      <alignment horizontal="center" vertical="center"/>
      <protection locked="0"/>
    </xf>
    <xf numFmtId="176" fontId="18" fillId="4" borderId="138" xfId="2" applyNumberFormat="1" applyFont="1" applyFill="1" applyBorder="1" applyAlignment="1" applyProtection="1">
      <alignment horizontal="center" vertical="center"/>
      <protection locked="0"/>
    </xf>
    <xf numFmtId="176" fontId="18" fillId="4" borderId="121" xfId="2" applyNumberFormat="1" applyFont="1" applyFill="1" applyBorder="1" applyAlignment="1" applyProtection="1">
      <alignment horizontal="center" vertical="center"/>
      <protection locked="0"/>
    </xf>
    <xf numFmtId="176" fontId="18" fillId="4" borderId="116" xfId="2" applyNumberFormat="1" applyFont="1" applyFill="1" applyBorder="1" applyAlignment="1" applyProtection="1">
      <alignment horizontal="center" vertical="center"/>
      <protection locked="0"/>
    </xf>
    <xf numFmtId="176" fontId="18" fillId="4" borderId="125" xfId="2" applyNumberFormat="1" applyFont="1" applyFill="1" applyBorder="1" applyAlignment="1" applyProtection="1">
      <alignment horizontal="center" vertical="center"/>
      <protection locked="0"/>
    </xf>
    <xf numFmtId="176" fontId="18" fillId="4" borderId="140" xfId="2" applyNumberFormat="1" applyFont="1" applyFill="1" applyBorder="1" applyAlignment="1" applyProtection="1">
      <alignment horizontal="center" vertical="center"/>
      <protection locked="0"/>
    </xf>
    <xf numFmtId="176" fontId="18" fillId="4" borderId="142" xfId="2" applyNumberFormat="1" applyFont="1" applyFill="1" applyBorder="1" applyAlignment="1" applyProtection="1">
      <alignment horizontal="center" vertical="center"/>
      <protection locked="0"/>
    </xf>
    <xf numFmtId="192" fontId="18" fillId="4" borderId="49" xfId="8" applyNumberFormat="1" applyFont="1" applyFill="1" applyBorder="1" applyProtection="1">
      <alignment vertical="center"/>
      <protection locked="0"/>
    </xf>
    <xf numFmtId="177" fontId="18" fillId="4" borderId="28" xfId="8" applyNumberFormat="1" applyFont="1" applyFill="1" applyBorder="1" applyProtection="1">
      <alignment vertical="center"/>
      <protection locked="0"/>
    </xf>
    <xf numFmtId="187" fontId="18" fillId="4" borderId="28" xfId="8" applyNumberFormat="1" applyFont="1" applyFill="1" applyBorder="1" applyProtection="1">
      <alignment vertical="center"/>
      <protection locked="0"/>
    </xf>
    <xf numFmtId="187" fontId="18" fillId="4" borderId="48" xfId="8" applyNumberFormat="1" applyFont="1" applyFill="1" applyBorder="1" applyProtection="1">
      <alignment vertical="center"/>
      <protection locked="0"/>
    </xf>
    <xf numFmtId="192" fontId="18" fillId="4" borderId="20" xfId="8" applyNumberFormat="1" applyFont="1" applyFill="1" applyBorder="1" applyProtection="1">
      <alignment vertical="center"/>
      <protection locked="0"/>
    </xf>
    <xf numFmtId="192" fontId="18" fillId="4" borderId="20" xfId="9" applyNumberFormat="1" applyFont="1" applyFill="1" applyBorder="1" applyAlignment="1" applyProtection="1">
      <alignment vertical="center"/>
      <protection locked="0"/>
    </xf>
    <xf numFmtId="187" fontId="18" fillId="4" borderId="13" xfId="8" applyNumberFormat="1" applyFont="1" applyFill="1" applyBorder="1" applyAlignment="1" applyProtection="1">
      <alignment horizontal="center" vertical="center"/>
      <protection locked="0"/>
    </xf>
    <xf numFmtId="187" fontId="18" fillId="4" borderId="111" xfId="8" applyNumberFormat="1" applyFont="1" applyFill="1" applyBorder="1" applyAlignment="1" applyProtection="1">
      <alignment horizontal="center" vertical="center"/>
      <protection locked="0"/>
    </xf>
    <xf numFmtId="0" fontId="18" fillId="4" borderId="111" xfId="8" applyFont="1" applyFill="1" applyBorder="1" applyAlignment="1" applyProtection="1">
      <alignment horizontal="center" vertical="center"/>
      <protection locked="0"/>
    </xf>
    <xf numFmtId="187" fontId="18" fillId="4" borderId="112" xfId="8" applyNumberFormat="1" applyFont="1" applyFill="1" applyBorder="1" applyAlignment="1" applyProtection="1">
      <alignment horizontal="center" vertical="center"/>
      <protection locked="0"/>
    </xf>
    <xf numFmtId="187" fontId="18" fillId="4" borderId="8" xfId="8" applyNumberFormat="1" applyFont="1" applyFill="1" applyBorder="1" applyAlignment="1" applyProtection="1">
      <alignment horizontal="center" vertical="center"/>
      <protection locked="0"/>
    </xf>
    <xf numFmtId="187" fontId="18" fillId="4" borderId="9" xfId="8" applyNumberFormat="1" applyFont="1" applyFill="1" applyBorder="1" applyAlignment="1" applyProtection="1">
      <alignment horizontal="center" vertical="center"/>
      <protection locked="0"/>
    </xf>
    <xf numFmtId="0" fontId="18" fillId="4" borderId="9" xfId="8" applyFont="1" applyFill="1" applyBorder="1" applyAlignment="1" applyProtection="1">
      <alignment horizontal="center" vertical="center"/>
      <protection locked="0"/>
    </xf>
    <xf numFmtId="187" fontId="18" fillId="4" borderId="10" xfId="8" applyNumberFormat="1" applyFont="1" applyFill="1" applyBorder="1" applyAlignment="1" applyProtection="1">
      <alignment horizontal="center" vertical="center"/>
      <protection locked="0"/>
    </xf>
    <xf numFmtId="187" fontId="18" fillId="4" borderId="14" xfId="8" applyNumberFormat="1" applyFont="1" applyFill="1" applyBorder="1" applyAlignment="1" applyProtection="1">
      <alignment horizontal="center" vertical="center"/>
      <protection locked="0"/>
    </xf>
    <xf numFmtId="187" fontId="18" fillId="4" borderId="15" xfId="8" applyNumberFormat="1" applyFont="1" applyFill="1" applyBorder="1" applyAlignment="1" applyProtection="1">
      <alignment horizontal="center" vertical="center"/>
      <protection locked="0"/>
    </xf>
    <xf numFmtId="0" fontId="18" fillId="4" borderId="15" xfId="8" applyFont="1" applyFill="1" applyBorder="1" applyAlignment="1" applyProtection="1">
      <alignment horizontal="center" vertical="center"/>
      <protection locked="0"/>
    </xf>
    <xf numFmtId="187" fontId="18" fillId="4" borderId="126" xfId="8" applyNumberFormat="1" applyFont="1" applyFill="1" applyBorder="1" applyAlignment="1" applyProtection="1">
      <alignment horizontal="center" vertical="center"/>
      <protection locked="0"/>
    </xf>
    <xf numFmtId="187" fontId="18" fillId="4" borderId="79" xfId="2" applyNumberFormat="1" applyFont="1" applyFill="1" applyBorder="1" applyAlignment="1" applyProtection="1">
      <alignment horizontal="center" vertical="center"/>
      <protection locked="0"/>
    </xf>
    <xf numFmtId="187" fontId="18" fillId="4" borderId="109" xfId="2" applyNumberFormat="1" applyFont="1" applyFill="1" applyBorder="1" applyAlignment="1" applyProtection="1">
      <alignment horizontal="center" vertical="center"/>
      <protection locked="0"/>
    </xf>
    <xf numFmtId="187" fontId="18" fillId="4" borderId="159" xfId="2" applyNumberFormat="1" applyFont="1" applyFill="1" applyBorder="1" applyAlignment="1" applyProtection="1">
      <alignment horizontal="center" vertical="center"/>
      <protection locked="0"/>
    </xf>
    <xf numFmtId="187" fontId="18" fillId="4" borderId="161" xfId="2" applyNumberFormat="1" applyFont="1" applyFill="1" applyBorder="1" applyAlignment="1" applyProtection="1">
      <alignment horizontal="center" vertical="center"/>
      <protection locked="0"/>
    </xf>
    <xf numFmtId="0" fontId="78" fillId="0" borderId="0" xfId="0" applyFont="1">
      <alignment vertical="center"/>
    </xf>
    <xf numFmtId="0" fontId="79" fillId="0" borderId="0" xfId="0" applyFont="1" applyAlignment="1">
      <alignment horizontal="center" vertical="center"/>
    </xf>
    <xf numFmtId="0" fontId="80" fillId="0" borderId="0" xfId="0" applyFont="1">
      <alignment vertical="center"/>
    </xf>
    <xf numFmtId="0" fontId="80" fillId="0" borderId="0" xfId="0" applyFont="1" applyProtection="1">
      <alignment vertical="center"/>
      <protection locked="0"/>
    </xf>
    <xf numFmtId="0" fontId="81" fillId="0" borderId="0" xfId="0" applyFont="1" applyAlignment="1">
      <alignment horizontal="center" vertical="center"/>
    </xf>
    <xf numFmtId="0" fontId="27" fillId="4" borderId="26" xfId="0" applyFont="1" applyFill="1" applyBorder="1" applyProtection="1">
      <alignment vertical="center"/>
      <protection locked="0"/>
    </xf>
    <xf numFmtId="2" fontId="18" fillId="4" borderId="20" xfId="0" applyNumberFormat="1" applyFont="1" applyFill="1" applyBorder="1" applyAlignment="1" applyProtection="1">
      <alignment horizontal="center" vertical="center" wrapText="1"/>
      <protection locked="0"/>
    </xf>
    <xf numFmtId="0" fontId="82" fillId="0" borderId="0" xfId="0" applyFont="1">
      <alignment vertical="center"/>
    </xf>
    <xf numFmtId="0" fontId="18" fillId="0" borderId="81" xfId="0" applyFont="1" applyBorder="1" applyAlignment="1">
      <alignment horizontal="center" vertical="center" wrapText="1"/>
    </xf>
    <xf numFmtId="0" fontId="18" fillId="3" borderId="92" xfId="0" applyFont="1" applyFill="1" applyBorder="1" applyAlignment="1">
      <alignment horizontal="center" vertical="center"/>
    </xf>
    <xf numFmtId="0" fontId="18" fillId="3" borderId="192" xfId="0" applyFont="1" applyFill="1" applyBorder="1" applyAlignment="1">
      <alignment horizontal="center" vertical="center" wrapText="1"/>
    </xf>
    <xf numFmtId="0" fontId="18" fillId="3" borderId="195" xfId="0" applyFont="1" applyFill="1" applyBorder="1" applyAlignment="1">
      <alignment horizontal="center" vertical="center" wrapText="1"/>
    </xf>
    <xf numFmtId="0" fontId="83" fillId="0" borderId="0" xfId="8" applyFont="1">
      <alignment vertical="center"/>
    </xf>
    <xf numFmtId="0" fontId="55" fillId="0" borderId="20" xfId="0" applyFont="1" applyBorder="1" applyAlignment="1">
      <alignment vertical="center" wrapText="1"/>
    </xf>
    <xf numFmtId="184" fontId="27" fillId="4" borderId="24" xfId="0" applyNumberFormat="1" applyFont="1" applyFill="1" applyBorder="1" applyProtection="1">
      <alignment vertical="center"/>
      <protection locked="0"/>
    </xf>
    <xf numFmtId="0" fontId="31" fillId="0" borderId="26" xfId="0" applyFont="1" applyBorder="1" applyAlignment="1">
      <alignment horizontal="center" vertical="center" wrapText="1"/>
    </xf>
    <xf numFmtId="0" fontId="31" fillId="0" borderId="25" xfId="0" applyFont="1" applyBorder="1" applyAlignment="1">
      <alignment horizontal="center" vertical="center" wrapText="1"/>
    </xf>
    <xf numFmtId="0" fontId="2" fillId="0" borderId="0" xfId="2" applyAlignment="1">
      <alignment horizontal="left" vertical="center"/>
    </xf>
    <xf numFmtId="0" fontId="0" fillId="0" borderId="0" xfId="2" applyFont="1" applyAlignment="1">
      <alignment vertical="center"/>
    </xf>
    <xf numFmtId="20" fontId="12" fillId="0" borderId="0" xfId="10" applyNumberFormat="1" applyFont="1" applyAlignment="1" applyProtection="1">
      <alignment vertical="center"/>
      <protection locked="0"/>
    </xf>
    <xf numFmtId="193" fontId="12" fillId="0" borderId="0" xfId="10" applyNumberFormat="1" applyFont="1" applyAlignment="1" applyProtection="1">
      <alignment vertical="center"/>
      <protection locked="0"/>
    </xf>
    <xf numFmtId="193" fontId="12" fillId="0" borderId="0" xfId="10" applyNumberFormat="1" applyFont="1" applyAlignment="1" applyProtection="1">
      <alignment horizontal="right" vertical="center"/>
      <protection locked="0"/>
    </xf>
    <xf numFmtId="184" fontId="12" fillId="0" borderId="0" xfId="10" applyNumberFormat="1" applyFont="1" applyAlignment="1" applyProtection="1">
      <alignment horizontal="right" vertical="center"/>
      <protection locked="0"/>
    </xf>
    <xf numFmtId="177" fontId="12" fillId="0" borderId="0" xfId="10" applyNumberFormat="1" applyFont="1" applyAlignment="1" applyProtection="1">
      <alignment vertical="center"/>
      <protection locked="0"/>
    </xf>
    <xf numFmtId="0" fontId="12" fillId="0" borderId="0" xfId="10" applyFont="1" applyAlignment="1" applyProtection="1">
      <alignment vertical="center"/>
      <protection locked="0"/>
    </xf>
    <xf numFmtId="0" fontId="34" fillId="0" borderId="0" xfId="10" applyFont="1" applyAlignment="1" applyProtection="1">
      <alignment vertical="center"/>
      <protection locked="0"/>
    </xf>
    <xf numFmtId="187" fontId="2" fillId="0" borderId="0" xfId="2" applyNumberFormat="1" applyAlignment="1">
      <alignment vertical="center"/>
    </xf>
    <xf numFmtId="0" fontId="2" fillId="4" borderId="204" xfId="2" applyFill="1" applyBorder="1" applyAlignment="1">
      <alignment horizontal="center" vertical="center"/>
    </xf>
    <xf numFmtId="191" fontId="2" fillId="0" borderId="0" xfId="2" applyNumberFormat="1" applyAlignment="1">
      <alignment vertical="center"/>
    </xf>
    <xf numFmtId="2" fontId="27" fillId="4" borderId="20" xfId="0" applyNumberFormat="1" applyFont="1" applyFill="1" applyBorder="1" applyAlignment="1">
      <alignment horizontal="center" vertical="center" wrapText="1"/>
    </xf>
    <xf numFmtId="2" fontId="27" fillId="4" borderId="24" xfId="0" applyNumberFormat="1" applyFont="1" applyFill="1" applyBorder="1" applyAlignment="1" applyProtection="1">
      <alignment horizontal="right" vertical="center"/>
      <protection locked="0"/>
    </xf>
    <xf numFmtId="177" fontId="27" fillId="4" borderId="90" xfId="0" applyNumberFormat="1" applyFont="1" applyFill="1" applyBorder="1" applyProtection="1">
      <alignment vertical="center"/>
      <protection locked="0"/>
    </xf>
    <xf numFmtId="184" fontId="27" fillId="4" borderId="26" xfId="0" applyNumberFormat="1" applyFont="1" applyFill="1" applyBorder="1" applyProtection="1">
      <alignment vertical="center"/>
      <protection locked="0"/>
    </xf>
    <xf numFmtId="184" fontId="27" fillId="4" borderId="31" xfId="0" applyNumberFormat="1" applyFont="1" applyFill="1" applyBorder="1" applyProtection="1">
      <alignment vertical="center"/>
      <protection locked="0"/>
    </xf>
    <xf numFmtId="0" fontId="7" fillId="0" borderId="0" xfId="0" applyFont="1" applyAlignment="1">
      <alignment horizontal="center" vertical="center" wrapText="1"/>
    </xf>
    <xf numFmtId="0" fontId="9" fillId="0" borderId="0" xfId="0" applyFont="1" applyAlignment="1">
      <alignment horizontal="center" vertical="center"/>
    </xf>
    <xf numFmtId="0" fontId="21" fillId="0" borderId="0" xfId="0" applyFont="1" applyAlignment="1">
      <alignment horizontal="center" vertical="center"/>
    </xf>
    <xf numFmtId="0" fontId="84" fillId="4" borderId="56" xfId="0" applyFont="1" applyFill="1" applyBorder="1" applyAlignment="1">
      <alignment horizontal="center" vertical="center"/>
    </xf>
    <xf numFmtId="0" fontId="84" fillId="4" borderId="57" xfId="0" applyFont="1" applyFill="1" applyBorder="1" applyAlignment="1">
      <alignment horizontal="center" vertical="center"/>
    </xf>
    <xf numFmtId="0" fontId="84" fillId="4" borderId="58" xfId="0" applyFont="1" applyFill="1" applyBorder="1" applyAlignment="1">
      <alignment horizontal="center" vertical="center"/>
    </xf>
    <xf numFmtId="0" fontId="13" fillId="0" borderId="20" xfId="0" applyFont="1" applyBorder="1" applyAlignment="1">
      <alignment vertical="center" wrapText="1"/>
    </xf>
    <xf numFmtId="0" fontId="15" fillId="0" borderId="28" xfId="0" applyFont="1" applyBorder="1" applyAlignment="1">
      <alignment vertical="center" wrapText="1"/>
    </xf>
    <xf numFmtId="0" fontId="13" fillId="0" borderId="20"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4"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60" xfId="0" applyFont="1" applyBorder="1" applyAlignment="1">
      <alignment horizontal="left" vertical="center" wrapText="1"/>
    </xf>
    <xf numFmtId="0" fontId="13" fillId="0" borderId="51" xfId="0" applyFont="1" applyBorder="1" applyAlignment="1">
      <alignment horizontal="left" vertical="center" wrapText="1"/>
    </xf>
    <xf numFmtId="0" fontId="13" fillId="0" borderId="64" xfId="0" applyFont="1" applyBorder="1" applyAlignment="1">
      <alignment horizontal="left" vertical="center" wrapText="1"/>
    </xf>
    <xf numFmtId="0" fontId="13" fillId="0" borderId="27" xfId="0" applyFont="1" applyBorder="1" applyAlignment="1">
      <alignment horizontal="left" vertical="center" wrapText="1"/>
    </xf>
    <xf numFmtId="0" fontId="13" fillId="0" borderId="2" xfId="0" applyFont="1" applyBorder="1" applyAlignment="1">
      <alignment horizontal="left" vertical="center" wrapText="1"/>
    </xf>
    <xf numFmtId="0" fontId="13" fillId="0" borderId="55" xfId="0" applyFont="1" applyBorder="1" applyAlignment="1">
      <alignment horizontal="left" vertical="center" wrapText="1"/>
    </xf>
    <xf numFmtId="0" fontId="13" fillId="0" borderId="0" xfId="0" applyFont="1" applyAlignment="1">
      <alignment horizontal="center" vertical="center" wrapText="1"/>
    </xf>
    <xf numFmtId="0" fontId="13" fillId="0" borderId="2"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51" xfId="0" applyFont="1" applyBorder="1" applyAlignment="1">
      <alignment horizontal="center" vertical="center" wrapText="1"/>
    </xf>
    <xf numFmtId="0" fontId="13" fillId="0" borderId="25" xfId="0" applyFont="1" applyBorder="1" applyAlignment="1">
      <alignment vertical="center" wrapText="1"/>
    </xf>
    <xf numFmtId="0" fontId="13" fillId="0" borderId="24" xfId="0" applyFont="1" applyBorder="1" applyAlignment="1">
      <alignment vertical="center" wrapText="1"/>
    </xf>
    <xf numFmtId="0" fontId="13" fillId="0" borderId="26" xfId="0" applyFont="1" applyBorder="1" applyAlignment="1">
      <alignment vertical="center" wrapText="1"/>
    </xf>
    <xf numFmtId="0" fontId="13" fillId="0" borderId="0" xfId="0" applyFont="1" applyAlignment="1">
      <alignment vertical="center" wrapText="1"/>
    </xf>
    <xf numFmtId="0" fontId="13" fillId="0" borderId="2" xfId="0" applyFont="1" applyBorder="1" applyAlignment="1">
      <alignment vertical="center" wrapText="1"/>
    </xf>
    <xf numFmtId="0" fontId="5" fillId="7" borderId="56" xfId="0" applyFont="1" applyFill="1" applyBorder="1" applyAlignment="1">
      <alignment horizontal="center" vertical="center"/>
    </xf>
    <xf numFmtId="0" fontId="5" fillId="7" borderId="57" xfId="0" applyFont="1" applyFill="1" applyBorder="1" applyAlignment="1">
      <alignment horizontal="center" vertical="center"/>
    </xf>
    <xf numFmtId="0" fontId="5" fillId="7" borderId="58" xfId="0" applyFont="1" applyFill="1" applyBorder="1" applyAlignment="1">
      <alignment horizontal="center" vertical="center"/>
    </xf>
    <xf numFmtId="0" fontId="13" fillId="0" borderId="39" xfId="0" applyFont="1" applyBorder="1" applyAlignment="1">
      <alignment horizontal="center" vertical="center" wrapText="1"/>
    </xf>
    <xf numFmtId="0" fontId="68" fillId="0" borderId="96" xfId="0" applyFont="1" applyBorder="1" applyAlignment="1">
      <alignment horizontal="center" vertical="center"/>
    </xf>
    <xf numFmtId="0" fontId="68" fillId="0" borderId="21" xfId="0" applyFont="1" applyBorder="1" applyAlignment="1">
      <alignment horizontal="center" vertical="center"/>
    </xf>
    <xf numFmtId="0" fontId="68" fillId="0" borderId="95" xfId="0" applyFont="1" applyBorder="1" applyAlignment="1">
      <alignment horizontal="center" vertical="center"/>
    </xf>
    <xf numFmtId="0" fontId="68" fillId="0" borderId="67" xfId="0" applyFont="1" applyBorder="1" applyAlignment="1">
      <alignment horizontal="center" vertical="center"/>
    </xf>
    <xf numFmtId="0" fontId="68" fillId="0" borderId="80" xfId="0" applyFont="1" applyBorder="1" applyAlignment="1">
      <alignment horizontal="center" vertical="center"/>
    </xf>
    <xf numFmtId="0" fontId="68" fillId="0" borderId="97" xfId="0" applyFont="1" applyBorder="1" applyAlignment="1">
      <alignment horizontal="center" vertical="center"/>
    </xf>
    <xf numFmtId="177" fontId="16" fillId="0" borderId="31" xfId="0" applyNumberFormat="1" applyFont="1" applyBorder="1" applyAlignment="1">
      <alignment horizontal="center" vertical="center"/>
    </xf>
    <xf numFmtId="177" fontId="16" fillId="0" borderId="48" xfId="0" applyNumberFormat="1" applyFont="1" applyBorder="1" applyAlignment="1">
      <alignment horizontal="center" vertical="center"/>
    </xf>
    <xf numFmtId="0" fontId="13" fillId="0" borderId="3"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39" xfId="0" applyFont="1" applyBorder="1" applyAlignment="1">
      <alignment vertical="center" wrapText="1"/>
    </xf>
    <xf numFmtId="0" fontId="13" fillId="0" borderId="27" xfId="0" applyFont="1" applyBorder="1" applyAlignment="1">
      <alignment vertical="center" wrapText="1"/>
    </xf>
    <xf numFmtId="0" fontId="14" fillId="0" borderId="70" xfId="0" applyFont="1" applyBorder="1" applyAlignment="1">
      <alignment horizontal="center" vertical="center"/>
    </xf>
    <xf numFmtId="0" fontId="14" fillId="0" borderId="22" xfId="0" applyFont="1" applyBorder="1" applyAlignment="1">
      <alignment horizontal="center" vertical="center"/>
    </xf>
    <xf numFmtId="0" fontId="14" fillId="0" borderId="16" xfId="0" applyFont="1" applyBorder="1" applyAlignment="1">
      <alignment horizontal="center" vertical="center"/>
    </xf>
    <xf numFmtId="0" fontId="14" fillId="0" borderId="96" xfId="0" applyFont="1" applyBorder="1" applyAlignment="1">
      <alignment horizontal="center" vertical="center"/>
    </xf>
    <xf numFmtId="0" fontId="14" fillId="0" borderId="21" xfId="0" applyFont="1" applyBorder="1" applyAlignment="1">
      <alignment horizontal="center" vertical="center"/>
    </xf>
    <xf numFmtId="0" fontId="14" fillId="0" borderId="95" xfId="0" applyFont="1" applyBorder="1" applyAlignment="1">
      <alignment horizontal="center" vertical="center"/>
    </xf>
    <xf numFmtId="0" fontId="13" fillId="0" borderId="61" xfId="0" applyFont="1" applyBorder="1" applyAlignment="1">
      <alignment horizontal="center" vertical="center" wrapText="1"/>
    </xf>
    <xf numFmtId="0" fontId="13" fillId="0" borderId="62" xfId="0" applyFont="1" applyBorder="1" applyAlignment="1">
      <alignment horizontal="center" vertical="center" wrapText="1"/>
    </xf>
    <xf numFmtId="0" fontId="13" fillId="0" borderId="63" xfId="0" applyFont="1" applyBorder="1" applyAlignment="1">
      <alignment horizontal="center" vertical="center" wrapText="1"/>
    </xf>
    <xf numFmtId="0" fontId="15" fillId="0" borderId="25" xfId="0" applyFont="1" applyBorder="1" applyAlignment="1">
      <alignment vertical="center" wrapText="1"/>
    </xf>
    <xf numFmtId="0" fontId="15" fillId="0" borderId="24" xfId="0" applyFont="1" applyBorder="1" applyAlignment="1">
      <alignment vertical="center" wrapText="1"/>
    </xf>
    <xf numFmtId="0" fontId="15" fillId="0" borderId="26" xfId="0" applyFont="1" applyBorder="1" applyAlignment="1">
      <alignment vertical="center" wrapText="1"/>
    </xf>
    <xf numFmtId="0" fontId="13" fillId="0" borderId="45" xfId="0" applyFont="1" applyBorder="1" applyAlignment="1">
      <alignment vertical="center" wrapText="1"/>
    </xf>
    <xf numFmtId="0" fontId="13" fillId="0" borderId="55" xfId="0" applyFont="1" applyBorder="1" applyAlignment="1">
      <alignment vertical="center" wrapText="1"/>
    </xf>
    <xf numFmtId="184" fontId="17" fillId="0" borderId="67" xfId="0" applyNumberFormat="1" applyFont="1" applyBorder="1" applyAlignment="1">
      <alignment horizontal="center" vertical="center"/>
    </xf>
    <xf numFmtId="0" fontId="17" fillId="0" borderId="97" xfId="0" applyFont="1" applyBorder="1" applyAlignment="1">
      <alignment horizontal="center" vertical="center"/>
    </xf>
    <xf numFmtId="0" fontId="15" fillId="0" borderId="17" xfId="0" applyFont="1" applyBorder="1" applyAlignment="1">
      <alignment horizontal="center" vertical="center" wrapText="1"/>
    </xf>
    <xf numFmtId="0" fontId="15" fillId="0" borderId="28" xfId="0" applyFont="1" applyBorder="1" applyAlignment="1">
      <alignment horizontal="center" vertical="center" wrapText="1"/>
    </xf>
    <xf numFmtId="0" fontId="5" fillId="8" borderId="53" xfId="0" applyFont="1" applyFill="1" applyBorder="1" applyAlignment="1">
      <alignment horizontal="center" vertical="center"/>
    </xf>
    <xf numFmtId="0" fontId="5" fillId="8" borderId="51" xfId="0" applyFont="1" applyFill="1" applyBorder="1" applyAlignment="1">
      <alignment horizontal="center" vertical="center"/>
    </xf>
    <xf numFmtId="0" fontId="5" fillId="8" borderId="52" xfId="0" applyFont="1" applyFill="1" applyBorder="1" applyAlignment="1">
      <alignment horizontal="center" vertical="center"/>
    </xf>
    <xf numFmtId="0" fontId="11" fillId="0" borderId="104"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28" xfId="0" applyFont="1" applyBorder="1" applyAlignment="1">
      <alignment horizontal="center" vertical="center" wrapText="1"/>
    </xf>
    <xf numFmtId="0" fontId="27" fillId="0" borderId="51" xfId="0" applyFont="1" applyBorder="1" applyAlignment="1">
      <alignment horizontal="right" vertical="center" wrapText="1"/>
    </xf>
    <xf numFmtId="0" fontId="18" fillId="0" borderId="201" xfId="0" applyFont="1" applyBorder="1" applyAlignment="1">
      <alignment horizontal="center" vertical="center"/>
    </xf>
    <xf numFmtId="0" fontId="18" fillId="0" borderId="202" xfId="0" applyFont="1" applyBorder="1" applyAlignment="1">
      <alignment horizontal="center" vertical="center"/>
    </xf>
    <xf numFmtId="0" fontId="18" fillId="0" borderId="105" xfId="0" applyFont="1" applyBorder="1" applyAlignment="1">
      <alignment horizontal="center" vertical="center"/>
    </xf>
    <xf numFmtId="0" fontId="18" fillId="0" borderId="197" xfId="0" applyFont="1" applyBorder="1" applyAlignment="1">
      <alignment horizontal="center" vertical="center"/>
    </xf>
    <xf numFmtId="0" fontId="18" fillId="0" borderId="106" xfId="0" applyFont="1" applyBorder="1" applyAlignment="1">
      <alignment horizontal="center" vertical="center"/>
    </xf>
    <xf numFmtId="0" fontId="18" fillId="0" borderId="43" xfId="0" applyFont="1" applyBorder="1" applyAlignment="1">
      <alignment horizontal="left" vertical="center" wrapText="1"/>
    </xf>
    <xf numFmtId="0" fontId="18" fillId="0" borderId="46" xfId="0" applyFont="1" applyBorder="1" applyAlignment="1">
      <alignment horizontal="left" vertical="center" wrapText="1"/>
    </xf>
    <xf numFmtId="0" fontId="18" fillId="0" borderId="41" xfId="0" applyFont="1" applyBorder="1" applyAlignment="1">
      <alignment horizontal="left" vertical="center" wrapText="1"/>
    </xf>
    <xf numFmtId="0" fontId="18" fillId="0" borderId="45" xfId="0" applyFont="1" applyBorder="1" applyAlignment="1">
      <alignment horizontal="left" vertical="center" wrapText="1"/>
    </xf>
    <xf numFmtId="0" fontId="18" fillId="0" borderId="44" xfId="0" applyFont="1" applyBorder="1" applyAlignment="1">
      <alignment horizontal="left" vertical="center" wrapText="1"/>
    </xf>
    <xf numFmtId="0" fontId="18" fillId="0" borderId="55" xfId="0" applyFont="1" applyBorder="1" applyAlignment="1">
      <alignment horizontal="left" vertical="center" wrapText="1"/>
    </xf>
    <xf numFmtId="0" fontId="18" fillId="0" borderId="18" xfId="0" applyFont="1" applyBorder="1" applyAlignment="1">
      <alignment vertical="center" wrapText="1"/>
    </xf>
    <xf numFmtId="0" fontId="18" fillId="0" borderId="21" xfId="0" applyFont="1" applyBorder="1" applyAlignment="1">
      <alignment vertical="center" wrapText="1"/>
    </xf>
    <xf numFmtId="0" fontId="18" fillId="0" borderId="47" xfId="0" applyFont="1" applyBorder="1" applyAlignment="1">
      <alignment vertical="center" wrapText="1"/>
    </xf>
    <xf numFmtId="0" fontId="18" fillId="0" borderId="43" xfId="0" applyFont="1" applyBorder="1" applyAlignment="1">
      <alignment horizontal="center" vertical="center" wrapText="1"/>
    </xf>
    <xf numFmtId="0" fontId="18" fillId="0" borderId="46" xfId="0" applyFont="1" applyBorder="1">
      <alignment vertical="center"/>
    </xf>
    <xf numFmtId="0" fontId="18" fillId="0" borderId="41" xfId="0" applyFont="1" applyBorder="1">
      <alignment vertical="center"/>
    </xf>
    <xf numFmtId="0" fontId="18" fillId="0" borderId="45" xfId="0" applyFont="1" applyBorder="1">
      <alignment vertical="center"/>
    </xf>
    <xf numFmtId="0" fontId="18" fillId="0" borderId="18"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47"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46" xfId="0" applyFont="1" applyBorder="1" applyAlignment="1">
      <alignment horizontal="center" vertical="center" wrapText="1"/>
    </xf>
    <xf numFmtId="0" fontId="24" fillId="10" borderId="98" xfId="0" applyFont="1" applyFill="1" applyBorder="1" applyAlignment="1">
      <alignment horizontal="center" vertical="center" wrapText="1"/>
    </xf>
    <xf numFmtId="0" fontId="24" fillId="10" borderId="99" xfId="0" applyFont="1" applyFill="1" applyBorder="1" applyAlignment="1">
      <alignment horizontal="center" vertical="center" wrapText="1"/>
    </xf>
    <xf numFmtId="0" fontId="24" fillId="10" borderId="100" xfId="0" applyFont="1" applyFill="1" applyBorder="1" applyAlignment="1">
      <alignment horizontal="center" vertical="center" wrapText="1"/>
    </xf>
    <xf numFmtId="0" fontId="27" fillId="0" borderId="62" xfId="0" applyFont="1" applyBorder="1" applyAlignment="1">
      <alignment horizontal="center" vertical="center" wrapText="1"/>
    </xf>
    <xf numFmtId="0" fontId="27" fillId="0" borderId="24" xfId="0" applyFont="1" applyBorder="1" applyAlignment="1">
      <alignment horizontal="center" vertical="center"/>
    </xf>
    <xf numFmtId="0" fontId="27" fillId="0" borderId="39" xfId="0" applyFont="1" applyBorder="1" applyAlignment="1">
      <alignment horizontal="center" vertical="center"/>
    </xf>
    <xf numFmtId="0" fontId="18" fillId="7" borderId="98" xfId="0" applyFont="1" applyFill="1" applyBorder="1" applyAlignment="1">
      <alignment horizontal="center" vertical="center"/>
    </xf>
    <xf numFmtId="0" fontId="18" fillId="7" borderId="99" xfId="0" applyFont="1" applyFill="1" applyBorder="1" applyAlignment="1">
      <alignment horizontal="center" vertical="center"/>
    </xf>
    <xf numFmtId="0" fontId="18" fillId="7" borderId="100" xfId="0" applyFont="1" applyFill="1" applyBorder="1" applyAlignment="1">
      <alignment horizontal="center" vertical="center"/>
    </xf>
    <xf numFmtId="177" fontId="18" fillId="0" borderId="82" xfId="0" applyNumberFormat="1" applyFont="1" applyBorder="1">
      <alignment vertical="center"/>
    </xf>
    <xf numFmtId="177" fontId="18" fillId="0" borderId="83" xfId="0" applyNumberFormat="1" applyFont="1" applyBorder="1">
      <alignment vertical="center"/>
    </xf>
    <xf numFmtId="0" fontId="18" fillId="3" borderId="93" xfId="0" applyFont="1" applyFill="1" applyBorder="1" applyAlignment="1">
      <alignment horizontal="center" vertical="center" wrapText="1"/>
    </xf>
    <xf numFmtId="0" fontId="18" fillId="3" borderId="93" xfId="0" applyFont="1" applyFill="1" applyBorder="1" applyAlignment="1">
      <alignment horizontal="center" vertical="center"/>
    </xf>
    <xf numFmtId="0" fontId="24" fillId="5" borderId="92" xfId="0" applyFont="1" applyFill="1" applyBorder="1" applyAlignment="1">
      <alignment horizontal="center" vertical="center" wrapText="1"/>
    </xf>
    <xf numFmtId="0" fontId="24" fillId="5" borderId="93" xfId="0" applyFont="1" applyFill="1" applyBorder="1" applyAlignment="1">
      <alignment horizontal="center" vertical="center"/>
    </xf>
    <xf numFmtId="0" fontId="24" fillId="5" borderId="94" xfId="0" applyFont="1" applyFill="1" applyBorder="1" applyAlignment="1">
      <alignment horizontal="center" vertical="center"/>
    </xf>
    <xf numFmtId="0" fontId="24" fillId="9" borderId="53" xfId="0" applyFont="1" applyFill="1" applyBorder="1" applyAlignment="1">
      <alignment horizontal="center" vertical="center" wrapText="1"/>
    </xf>
    <xf numFmtId="0" fontId="24" fillId="9" borderId="51" xfId="0" applyFont="1" applyFill="1" applyBorder="1" applyAlignment="1">
      <alignment horizontal="center" vertical="center" wrapText="1"/>
    </xf>
    <xf numFmtId="0" fontId="24" fillId="9" borderId="52" xfId="0" applyFont="1" applyFill="1" applyBorder="1" applyAlignment="1">
      <alignment horizontal="center" vertical="center" wrapText="1"/>
    </xf>
    <xf numFmtId="0" fontId="24" fillId="9" borderId="84" xfId="0" applyFont="1" applyFill="1" applyBorder="1" applyAlignment="1">
      <alignment horizontal="center" vertical="center" wrapText="1"/>
    </xf>
    <xf numFmtId="0" fontId="24" fillId="9" borderId="59" xfId="0" applyFont="1" applyFill="1" applyBorder="1" applyAlignment="1">
      <alignment horizontal="center" vertical="center" wrapText="1"/>
    </xf>
    <xf numFmtId="0" fontId="24" fillId="9" borderId="193" xfId="0" applyFont="1" applyFill="1" applyBorder="1" applyAlignment="1">
      <alignment horizontal="center" vertical="center" wrapText="1"/>
    </xf>
    <xf numFmtId="0" fontId="18" fillId="0" borderId="17" xfId="0" applyFont="1" applyBorder="1" applyAlignment="1">
      <alignment horizontal="left" vertical="center" wrapText="1"/>
    </xf>
    <xf numFmtId="0" fontId="18" fillId="0" borderId="50" xfId="0" applyFont="1" applyBorder="1" applyAlignment="1">
      <alignment horizontal="left" vertical="center" wrapText="1"/>
    </xf>
    <xf numFmtId="0" fontId="18" fillId="0" borderId="20" xfId="0" applyFont="1" applyBorder="1" applyAlignment="1">
      <alignment horizontal="center" vertical="center"/>
    </xf>
    <xf numFmtId="0" fontId="18" fillId="0" borderId="31" xfId="0" applyFont="1" applyBorder="1" applyAlignment="1">
      <alignment horizontal="center" vertical="center"/>
    </xf>
    <xf numFmtId="1" fontId="71" fillId="6" borderId="189" xfId="1" applyNumberFormat="1" applyFont="1" applyFill="1" applyBorder="1" applyAlignment="1" applyProtection="1">
      <alignment horizontal="center" vertical="center" shrinkToFit="1"/>
    </xf>
    <xf numFmtId="1" fontId="71" fillId="6" borderId="20" xfId="1" applyNumberFormat="1" applyFont="1" applyFill="1" applyBorder="1" applyAlignment="1" applyProtection="1">
      <alignment horizontal="center" vertical="center" shrinkToFit="1"/>
    </xf>
    <xf numFmtId="1" fontId="71" fillId="6" borderId="31" xfId="1" applyNumberFormat="1" applyFont="1" applyFill="1" applyBorder="1" applyAlignment="1" applyProtection="1">
      <alignment horizontal="center" vertical="center" shrinkToFit="1"/>
    </xf>
    <xf numFmtId="186" fontId="71" fillId="6" borderId="196" xfId="1" applyNumberFormat="1" applyFont="1" applyFill="1" applyBorder="1" applyAlignment="1" applyProtection="1">
      <alignment horizontal="center" vertical="center" shrinkToFit="1"/>
    </xf>
    <xf numFmtId="186" fontId="71" fillId="6" borderId="18" xfId="1" applyNumberFormat="1" applyFont="1" applyFill="1" applyBorder="1" applyAlignment="1" applyProtection="1">
      <alignment horizontal="center" vertical="center" shrinkToFit="1"/>
    </xf>
    <xf numFmtId="186" fontId="71" fillId="6" borderId="101" xfId="1" applyNumberFormat="1" applyFont="1" applyFill="1" applyBorder="1" applyAlignment="1" applyProtection="1">
      <alignment horizontal="center" vertical="center" shrinkToFit="1"/>
    </xf>
    <xf numFmtId="0" fontId="85" fillId="0" borderId="62" xfId="0" applyFont="1" applyBorder="1" applyAlignment="1">
      <alignment horizontal="center" vertical="center" shrinkToFit="1"/>
    </xf>
    <xf numFmtId="0" fontId="85" fillId="0" borderId="24" xfId="0" applyFont="1" applyBorder="1" applyAlignment="1">
      <alignment horizontal="center" vertical="center" shrinkToFit="1"/>
    </xf>
    <xf numFmtId="0" fontId="85" fillId="0" borderId="39" xfId="0" applyFont="1" applyBorder="1" applyAlignment="1">
      <alignment horizontal="center" vertical="center" shrinkToFit="1"/>
    </xf>
    <xf numFmtId="0" fontId="24" fillId="7" borderId="92" xfId="0" applyFont="1" applyFill="1" applyBorder="1" applyAlignment="1">
      <alignment horizontal="center" vertical="center"/>
    </xf>
    <xf numFmtId="0" fontId="24" fillId="7" borderId="93" xfId="0" applyFont="1" applyFill="1" applyBorder="1" applyAlignment="1">
      <alignment horizontal="center" vertical="center"/>
    </xf>
    <xf numFmtId="0" fontId="24" fillId="7" borderId="94" xfId="0" applyFont="1" applyFill="1" applyBorder="1" applyAlignment="1">
      <alignment horizontal="center" vertical="center"/>
    </xf>
    <xf numFmtId="0" fontId="18" fillId="0" borderId="53" xfId="0" applyFont="1" applyBorder="1" applyAlignment="1">
      <alignment horizontal="center" vertical="center"/>
    </xf>
    <xf numFmtId="0" fontId="18" fillId="0" borderId="51" xfId="0" applyFont="1" applyBorder="1" applyAlignment="1">
      <alignment horizontal="center" vertical="center"/>
    </xf>
    <xf numFmtId="0" fontId="18" fillId="0" borderId="64" xfId="0" applyFont="1" applyBorder="1" applyAlignment="1">
      <alignment horizontal="center" vertical="center"/>
    </xf>
    <xf numFmtId="0" fontId="18" fillId="0" borderId="84" xfId="0" applyFont="1" applyBorder="1" applyAlignment="1">
      <alignment horizontal="center" vertical="center"/>
    </xf>
    <xf numFmtId="0" fontId="18" fillId="0" borderId="59" xfId="0" applyFont="1" applyBorder="1" applyAlignment="1">
      <alignment horizontal="center" vertical="center"/>
    </xf>
    <xf numFmtId="0" fontId="18" fillId="0" borderId="85" xfId="0" applyFont="1" applyBorder="1" applyAlignment="1">
      <alignment horizontal="center" vertical="center"/>
    </xf>
    <xf numFmtId="0" fontId="18" fillId="0" borderId="18" xfId="0" applyFont="1" applyBorder="1" applyAlignment="1">
      <alignment vertical="top" wrapText="1"/>
    </xf>
    <xf numFmtId="0" fontId="18" fillId="0" borderId="21" xfId="0" applyFont="1" applyBorder="1" applyAlignment="1">
      <alignment vertical="top" wrapText="1"/>
    </xf>
    <xf numFmtId="0" fontId="18" fillId="0" borderId="105" xfId="0" applyFont="1" applyBorder="1" applyAlignment="1">
      <alignment horizontal="center" vertical="center" wrapText="1"/>
    </xf>
    <xf numFmtId="0" fontId="18" fillId="0" borderId="106"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45"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55" xfId="0" applyFont="1" applyBorder="1" applyAlignment="1">
      <alignment horizontal="center" vertical="center" wrapText="1"/>
    </xf>
    <xf numFmtId="0" fontId="18" fillId="0" borderId="18" xfId="0" applyFont="1" applyBorder="1" applyAlignment="1">
      <alignment horizontal="left" vertical="center" wrapText="1"/>
    </xf>
    <xf numFmtId="0" fontId="18" fillId="0" borderId="21" xfId="0" applyFont="1" applyBorder="1" applyAlignment="1">
      <alignment horizontal="left" vertical="center" wrapText="1"/>
    </xf>
    <xf numFmtId="0" fontId="18" fillId="0" borderId="27" xfId="0" applyFont="1" applyBorder="1" applyAlignment="1">
      <alignment vertical="center" wrapText="1"/>
    </xf>
    <xf numFmtId="0" fontId="18" fillId="0" borderId="2" xfId="0" applyFont="1" applyBorder="1" applyAlignment="1">
      <alignment vertical="center" wrapText="1"/>
    </xf>
    <xf numFmtId="0" fontId="15" fillId="0" borderId="39" xfId="0" applyFont="1" applyBorder="1">
      <alignment vertical="center"/>
    </xf>
    <xf numFmtId="0" fontId="0" fillId="0" borderId="0" xfId="0">
      <alignment vertical="center"/>
    </xf>
    <xf numFmtId="0" fontId="0" fillId="0" borderId="45" xfId="0" applyBorder="1">
      <alignment vertical="center"/>
    </xf>
    <xf numFmtId="0" fontId="0" fillId="0" borderId="39" xfId="0" applyBorder="1">
      <alignment vertical="center"/>
    </xf>
    <xf numFmtId="0" fontId="0" fillId="0" borderId="39" xfId="0" applyBorder="1" applyAlignment="1">
      <alignment horizontal="center" vertical="center" shrinkToFit="1"/>
    </xf>
    <xf numFmtId="0" fontId="15" fillId="0" borderId="37" xfId="0" applyFont="1" applyBorder="1" applyAlignment="1">
      <alignment horizontal="center" vertical="center" shrinkToFit="1"/>
    </xf>
    <xf numFmtId="0" fontId="15" fillId="0" borderId="38" xfId="0" applyFont="1" applyBorder="1" applyAlignment="1" applyProtection="1">
      <alignment horizontal="center" vertical="center"/>
      <protection locked="0"/>
    </xf>
    <xf numFmtId="0" fontId="15" fillId="0" borderId="46" xfId="0" applyFont="1" applyBorder="1" applyAlignment="1" applyProtection="1">
      <alignment horizontal="center" vertical="center"/>
      <protection locked="0"/>
    </xf>
    <xf numFmtId="0" fontId="15" fillId="0" borderId="0" xfId="0" applyFont="1" applyAlignment="1" applyProtection="1">
      <alignment horizontal="center" vertical="center"/>
      <protection locked="0"/>
    </xf>
    <xf numFmtId="0" fontId="15" fillId="0" borderId="45" xfId="0" applyFont="1" applyBorder="1" applyAlignment="1" applyProtection="1">
      <alignment horizontal="center" vertical="center"/>
      <protection locked="0"/>
    </xf>
    <xf numFmtId="0" fontId="15" fillId="0" borderId="2" xfId="0" applyFont="1" applyBorder="1" applyAlignment="1" applyProtection="1">
      <alignment horizontal="center" vertical="center"/>
      <protection locked="0"/>
    </xf>
    <xf numFmtId="0" fontId="15" fillId="0" borderId="55" xfId="0" applyFont="1" applyBorder="1" applyAlignment="1" applyProtection="1">
      <alignment horizontal="center" vertical="center"/>
      <protection locked="0"/>
    </xf>
    <xf numFmtId="0" fontId="16" fillId="0" borderId="0" xfId="0" applyFont="1" applyAlignment="1">
      <alignment horizontal="center" vertical="center"/>
    </xf>
    <xf numFmtId="0" fontId="15" fillId="0" borderId="37" xfId="0" applyFont="1" applyBorder="1" applyAlignment="1" applyProtection="1">
      <alignment horizontal="center" vertical="center"/>
      <protection locked="0"/>
    </xf>
    <xf numFmtId="0" fontId="15" fillId="0" borderId="39" xfId="0" applyFont="1" applyBorder="1" applyAlignment="1" applyProtection="1">
      <alignment horizontal="center" vertical="center"/>
      <protection locked="0"/>
    </xf>
    <xf numFmtId="0" fontId="15" fillId="0" borderId="27" xfId="0" applyFont="1" applyBorder="1" applyAlignment="1" applyProtection="1">
      <alignment horizontal="center" vertical="center"/>
      <protection locked="0"/>
    </xf>
    <xf numFmtId="188" fontId="15" fillId="0" borderId="37" xfId="0" applyNumberFormat="1" applyFont="1" applyBorder="1" applyAlignment="1">
      <alignment horizontal="center" vertical="center"/>
    </xf>
    <xf numFmtId="188" fontId="15" fillId="0" borderId="38" xfId="0" applyNumberFormat="1" applyFont="1" applyBorder="1" applyAlignment="1">
      <alignment horizontal="center" vertical="center"/>
    </xf>
    <xf numFmtId="188" fontId="15" fillId="0" borderId="46" xfId="0" applyNumberFormat="1" applyFont="1" applyBorder="1" applyAlignment="1">
      <alignment horizontal="center" vertical="center"/>
    </xf>
    <xf numFmtId="188" fontId="15" fillId="0" borderId="39" xfId="0" applyNumberFormat="1" applyFont="1" applyBorder="1" applyAlignment="1">
      <alignment horizontal="center" vertical="center"/>
    </xf>
    <xf numFmtId="188" fontId="15" fillId="0" borderId="0" xfId="0" applyNumberFormat="1" applyFont="1" applyAlignment="1">
      <alignment horizontal="center" vertical="center"/>
    </xf>
    <xf numFmtId="188" fontId="15" fillId="0" borderId="45" xfId="0" applyNumberFormat="1" applyFont="1" applyBorder="1" applyAlignment="1">
      <alignment horizontal="center" vertical="center"/>
    </xf>
    <xf numFmtId="188" fontId="15" fillId="0" borderId="27" xfId="0" applyNumberFormat="1" applyFont="1" applyBorder="1" applyAlignment="1">
      <alignment horizontal="center" vertical="center"/>
    </xf>
    <xf numFmtId="188" fontId="15" fillId="0" borderId="2" xfId="0" applyNumberFormat="1" applyFont="1" applyBorder="1" applyAlignment="1">
      <alignment horizontal="center" vertical="center"/>
    </xf>
    <xf numFmtId="188" fontId="15" fillId="0" borderId="55" xfId="0" applyNumberFormat="1" applyFont="1" applyBorder="1" applyAlignment="1">
      <alignment horizontal="center" vertical="center"/>
    </xf>
    <xf numFmtId="0" fontId="15" fillId="0" borderId="39" xfId="0" applyFont="1" applyBorder="1" applyProtection="1">
      <alignment vertical="center"/>
      <protection locked="0"/>
    </xf>
    <xf numFmtId="0" fontId="15" fillId="0" borderId="0" xfId="0" applyFont="1" applyProtection="1">
      <alignment vertical="center"/>
      <protection locked="0"/>
    </xf>
    <xf numFmtId="0" fontId="15" fillId="0" borderId="45" xfId="0" applyFont="1" applyBorder="1" applyProtection="1">
      <alignment vertical="center"/>
      <protection locked="0"/>
    </xf>
    <xf numFmtId="0" fontId="42" fillId="15" borderId="41" xfId="0" applyFont="1" applyFill="1" applyBorder="1" applyAlignment="1">
      <alignment horizontal="left" vertical="center"/>
    </xf>
    <xf numFmtId="0" fontId="42" fillId="15" borderId="0" xfId="0" applyFont="1" applyFill="1" applyAlignment="1">
      <alignment horizontal="left" vertical="center"/>
    </xf>
    <xf numFmtId="0" fontId="42" fillId="15" borderId="41" xfId="0" applyFont="1" applyFill="1" applyBorder="1" applyAlignment="1">
      <alignment horizontal="left" vertical="center" wrapText="1"/>
    </xf>
    <xf numFmtId="0" fontId="42" fillId="15" borderId="0" xfId="0" applyFont="1" applyFill="1" applyAlignment="1">
      <alignment horizontal="left" vertical="center" wrapText="1"/>
    </xf>
    <xf numFmtId="0" fontId="42" fillId="15" borderId="42" xfId="0" applyFont="1" applyFill="1" applyBorder="1" applyAlignment="1">
      <alignment horizontal="center" vertical="center"/>
    </xf>
    <xf numFmtId="0" fontId="42" fillId="15" borderId="30" xfId="0" applyFont="1" applyFill="1" applyBorder="1" applyAlignment="1">
      <alignment horizontal="center" vertical="center"/>
    </xf>
    <xf numFmtId="0" fontId="42" fillId="15" borderId="33" xfId="0" applyFont="1" applyFill="1" applyBorder="1" applyAlignment="1">
      <alignment horizontal="center" vertical="center"/>
    </xf>
    <xf numFmtId="0" fontId="42" fillId="15" borderId="182" xfId="0" applyFont="1" applyFill="1" applyBorder="1" applyAlignment="1">
      <alignment horizontal="center" vertical="center" wrapText="1"/>
    </xf>
    <xf numFmtId="0" fontId="42" fillId="15" borderId="186" xfId="0" applyFont="1" applyFill="1" applyBorder="1" applyAlignment="1">
      <alignment horizontal="center" vertical="center" wrapText="1"/>
    </xf>
    <xf numFmtId="0" fontId="42" fillId="15" borderId="183" xfId="0" applyFont="1" applyFill="1" applyBorder="1" applyAlignment="1">
      <alignment horizontal="center" vertical="center" wrapText="1"/>
    </xf>
    <xf numFmtId="0" fontId="42" fillId="7" borderId="41" xfId="0" applyFont="1" applyFill="1" applyBorder="1" applyAlignment="1">
      <alignment horizontal="left" vertical="center" wrapText="1"/>
    </xf>
    <xf numFmtId="0" fontId="42" fillId="7" borderId="36" xfId="0" applyFont="1" applyFill="1" applyBorder="1" applyAlignment="1">
      <alignment horizontal="left" vertical="center" wrapText="1"/>
    </xf>
    <xf numFmtId="0" fontId="42" fillId="7" borderId="42" xfId="0" applyFont="1" applyFill="1" applyBorder="1" applyAlignment="1">
      <alignment horizontal="left" vertical="center" wrapText="1"/>
    </xf>
    <xf numFmtId="0" fontId="42" fillId="7" borderId="33" xfId="0" applyFont="1" applyFill="1" applyBorder="1" applyAlignment="1">
      <alignment horizontal="left" vertical="center" wrapText="1"/>
    </xf>
    <xf numFmtId="182" fontId="42" fillId="7" borderId="41" xfId="0" applyNumberFormat="1" applyFont="1" applyFill="1" applyBorder="1" applyAlignment="1">
      <alignment horizontal="center" vertical="center"/>
    </xf>
    <xf numFmtId="182" fontId="42" fillId="7" borderId="36" xfId="0" applyNumberFormat="1" applyFont="1" applyFill="1" applyBorder="1" applyAlignment="1">
      <alignment horizontal="center" vertical="center"/>
    </xf>
    <xf numFmtId="0" fontId="42" fillId="15" borderId="36" xfId="0" applyFont="1" applyFill="1" applyBorder="1" applyAlignment="1">
      <alignment horizontal="left" vertical="center"/>
    </xf>
    <xf numFmtId="0" fontId="50" fillId="7" borderId="41" xfId="0" applyFont="1" applyFill="1" applyBorder="1" applyAlignment="1">
      <alignment horizontal="left" vertical="center"/>
    </xf>
    <xf numFmtId="0" fontId="50" fillId="7" borderId="36" xfId="0" applyFont="1" applyFill="1" applyBorder="1" applyAlignment="1">
      <alignment horizontal="left" vertical="center"/>
    </xf>
    <xf numFmtId="0" fontId="42" fillId="10" borderId="41" xfId="0" applyFont="1" applyFill="1" applyBorder="1" applyAlignment="1">
      <alignment horizontal="left" vertical="center"/>
    </xf>
    <xf numFmtId="0" fontId="42" fillId="10" borderId="0" xfId="0" applyFont="1" applyFill="1" applyAlignment="1">
      <alignment horizontal="left" vertical="center"/>
    </xf>
    <xf numFmtId="0" fontId="42" fillId="10" borderId="41" xfId="0" applyFont="1" applyFill="1" applyBorder="1" applyAlignment="1">
      <alignment horizontal="center" vertical="center"/>
    </xf>
    <xf numFmtId="0" fontId="42" fillId="10" borderId="0" xfId="0" applyFont="1" applyFill="1" applyAlignment="1">
      <alignment horizontal="center" vertical="center"/>
    </xf>
    <xf numFmtId="0" fontId="42" fillId="10" borderId="36" xfId="0" applyFont="1" applyFill="1" applyBorder="1" applyAlignment="1">
      <alignment horizontal="center" vertical="center"/>
    </xf>
    <xf numFmtId="0" fontId="42" fillId="10" borderId="41" xfId="0" applyFont="1" applyFill="1" applyBorder="1" applyAlignment="1">
      <alignment horizontal="center" vertical="center" wrapText="1"/>
    </xf>
    <xf numFmtId="0" fontId="42" fillId="10" borderId="0" xfId="0" applyFont="1" applyFill="1" applyAlignment="1">
      <alignment horizontal="center" vertical="center" wrapText="1"/>
    </xf>
    <xf numFmtId="0" fontId="42" fillId="10" borderId="36" xfId="0" applyFont="1" applyFill="1" applyBorder="1" applyAlignment="1">
      <alignment horizontal="center" vertical="center" wrapText="1"/>
    </xf>
    <xf numFmtId="0" fontId="42" fillId="7" borderId="41" xfId="0" applyFont="1" applyFill="1" applyBorder="1" applyAlignment="1">
      <alignment horizontal="left" vertical="center"/>
    </xf>
    <xf numFmtId="0" fontId="42" fillId="7" borderId="36" xfId="0" applyFont="1" applyFill="1" applyBorder="1" applyAlignment="1">
      <alignment horizontal="left" vertical="center"/>
    </xf>
    <xf numFmtId="0" fontId="42" fillId="7" borderId="42" xfId="0" applyFont="1" applyFill="1" applyBorder="1" applyAlignment="1">
      <alignment horizontal="left" vertical="center"/>
    </xf>
    <xf numFmtId="0" fontId="42" fillId="7" borderId="33" xfId="0" applyFont="1" applyFill="1" applyBorder="1" applyAlignment="1">
      <alignment horizontal="left" vertical="center"/>
    </xf>
    <xf numFmtId="0" fontId="42" fillId="10" borderId="36" xfId="0" applyFont="1" applyFill="1" applyBorder="1" applyAlignment="1">
      <alignment horizontal="left" vertical="center"/>
    </xf>
    <xf numFmtId="0" fontId="42" fillId="10" borderId="41" xfId="0" applyFont="1" applyFill="1" applyBorder="1" applyAlignment="1">
      <alignment horizontal="left" vertical="center" wrapText="1"/>
    </xf>
    <xf numFmtId="0" fontId="42" fillId="10" borderId="0" xfId="0" applyFont="1" applyFill="1" applyAlignment="1">
      <alignment horizontal="left" vertical="center" wrapText="1"/>
    </xf>
    <xf numFmtId="0" fontId="42" fillId="10" borderId="36" xfId="0" applyFont="1" applyFill="1" applyBorder="1" applyAlignment="1">
      <alignment horizontal="left" vertical="center" wrapText="1"/>
    </xf>
    <xf numFmtId="0" fontId="42" fillId="10" borderId="42" xfId="0" applyFont="1" applyFill="1" applyBorder="1" applyAlignment="1">
      <alignment horizontal="left" vertical="center" wrapText="1"/>
    </xf>
    <xf numFmtId="0" fontId="42" fillId="10" borderId="30" xfId="0" applyFont="1" applyFill="1" applyBorder="1" applyAlignment="1">
      <alignment horizontal="left" vertical="center" wrapText="1"/>
    </xf>
    <xf numFmtId="0" fontId="42" fillId="10" borderId="33" xfId="0" applyFont="1" applyFill="1" applyBorder="1" applyAlignment="1">
      <alignment horizontal="left" vertical="center" wrapText="1"/>
    </xf>
    <xf numFmtId="0" fontId="52" fillId="10" borderId="41" xfId="0" applyFont="1" applyFill="1" applyBorder="1" applyAlignment="1">
      <alignment horizontal="center" vertical="center" wrapText="1"/>
    </xf>
    <xf numFmtId="0" fontId="52" fillId="10" borderId="0" xfId="0" applyFont="1" applyFill="1" applyAlignment="1">
      <alignment horizontal="center" vertical="center" wrapText="1"/>
    </xf>
    <xf numFmtId="0" fontId="52" fillId="10" borderId="36" xfId="0" applyFont="1" applyFill="1" applyBorder="1" applyAlignment="1">
      <alignment horizontal="center" vertical="center" wrapText="1"/>
    </xf>
    <xf numFmtId="0" fontId="42" fillId="15" borderId="36" xfId="0" applyFont="1" applyFill="1" applyBorder="1" applyAlignment="1">
      <alignment horizontal="left" vertical="center" wrapText="1"/>
    </xf>
    <xf numFmtId="0" fontId="42" fillId="15" borderId="42" xfId="0" applyFont="1" applyFill="1" applyBorder="1" applyAlignment="1">
      <alignment horizontal="left" vertical="center" wrapText="1"/>
    </xf>
    <xf numFmtId="0" fontId="42" fillId="15" borderId="30" xfId="0" applyFont="1" applyFill="1" applyBorder="1" applyAlignment="1">
      <alignment horizontal="left" vertical="center" wrapText="1"/>
    </xf>
    <xf numFmtId="0" fontId="42" fillId="15" borderId="33" xfId="0" applyFont="1" applyFill="1" applyBorder="1" applyAlignment="1">
      <alignment horizontal="left" vertical="center" wrapText="1"/>
    </xf>
    <xf numFmtId="0" fontId="45" fillId="10" borderId="53" xfId="0" applyFont="1" applyFill="1" applyBorder="1" applyAlignment="1">
      <alignment horizontal="center" vertical="center"/>
    </xf>
    <xf numFmtId="0" fontId="45" fillId="10" borderId="51" xfId="0" applyFont="1" applyFill="1" applyBorder="1" applyAlignment="1">
      <alignment horizontal="center" vertical="center"/>
    </xf>
    <xf numFmtId="0" fontId="45" fillId="10" borderId="52" xfId="0" applyFont="1" applyFill="1" applyBorder="1" applyAlignment="1">
      <alignment horizontal="center" vertical="center"/>
    </xf>
    <xf numFmtId="0" fontId="45" fillId="10" borderId="180" xfId="0" applyFont="1" applyFill="1" applyBorder="1" applyAlignment="1">
      <alignment horizontal="center" vertical="center"/>
    </xf>
    <xf numFmtId="0" fontId="45" fillId="10" borderId="185" xfId="0" applyFont="1" applyFill="1" applyBorder="1" applyAlignment="1">
      <alignment horizontal="center" vertical="center"/>
    </xf>
    <xf numFmtId="0" fontId="45" fillId="10" borderId="181" xfId="0" applyFont="1" applyFill="1" applyBorder="1" applyAlignment="1">
      <alignment horizontal="center" vertical="center"/>
    </xf>
    <xf numFmtId="0" fontId="45" fillId="10" borderId="178" xfId="0" applyFont="1" applyFill="1" applyBorder="1" applyAlignment="1">
      <alignment horizontal="center" vertical="center"/>
    </xf>
    <xf numFmtId="0" fontId="45" fillId="10" borderId="184" xfId="0" applyFont="1" applyFill="1" applyBorder="1" applyAlignment="1">
      <alignment horizontal="center" vertical="center"/>
    </xf>
    <xf numFmtId="0" fontId="45" fillId="10" borderId="179" xfId="0" applyFont="1" applyFill="1" applyBorder="1" applyAlignment="1">
      <alignment horizontal="center" vertical="center"/>
    </xf>
    <xf numFmtId="0" fontId="46" fillId="15" borderId="53" xfId="0" applyFont="1" applyFill="1" applyBorder="1" applyAlignment="1">
      <alignment horizontal="center" vertical="center"/>
    </xf>
    <xf numFmtId="0" fontId="46" fillId="15" borderId="51" xfId="0" applyFont="1" applyFill="1" applyBorder="1" applyAlignment="1">
      <alignment horizontal="center" vertical="center"/>
    </xf>
    <xf numFmtId="0" fontId="46" fillId="15" borderId="52" xfId="0" applyFont="1" applyFill="1" applyBorder="1" applyAlignment="1">
      <alignment horizontal="center" vertical="center"/>
    </xf>
    <xf numFmtId="0" fontId="45" fillId="15" borderId="53" xfId="0" applyFont="1" applyFill="1" applyBorder="1" applyAlignment="1">
      <alignment horizontal="center" vertical="center"/>
    </xf>
    <xf numFmtId="0" fontId="45" fillId="15" borderId="51" xfId="0" applyFont="1" applyFill="1" applyBorder="1" applyAlignment="1">
      <alignment horizontal="center" vertical="center"/>
    </xf>
    <xf numFmtId="0" fontId="45" fillId="15" borderId="52" xfId="0" applyFont="1" applyFill="1" applyBorder="1" applyAlignment="1">
      <alignment horizontal="center" vertical="center"/>
    </xf>
    <xf numFmtId="0" fontId="45" fillId="15" borderId="180" xfId="0" applyFont="1" applyFill="1" applyBorder="1" applyAlignment="1">
      <alignment horizontal="center" vertical="center"/>
    </xf>
    <xf numFmtId="0" fontId="45" fillId="15" borderId="185" xfId="0" applyFont="1" applyFill="1" applyBorder="1" applyAlignment="1">
      <alignment horizontal="center" vertical="center"/>
    </xf>
    <xf numFmtId="0" fontId="45" fillId="15" borderId="181" xfId="0" applyFont="1" applyFill="1" applyBorder="1" applyAlignment="1">
      <alignment horizontal="center" vertical="center"/>
    </xf>
    <xf numFmtId="0" fontId="45" fillId="15" borderId="178" xfId="0" applyFont="1" applyFill="1" applyBorder="1" applyAlignment="1">
      <alignment horizontal="center" vertical="center"/>
    </xf>
    <xf numFmtId="0" fontId="45" fillId="15" borderId="184" xfId="0" applyFont="1" applyFill="1" applyBorder="1" applyAlignment="1">
      <alignment horizontal="center" vertical="center"/>
    </xf>
    <xf numFmtId="0" fontId="45" fillId="15" borderId="179" xfId="0" applyFont="1" applyFill="1" applyBorder="1" applyAlignment="1">
      <alignment horizontal="center" vertical="center"/>
    </xf>
    <xf numFmtId="0" fontId="45" fillId="7" borderId="178" xfId="0" applyFont="1" applyFill="1" applyBorder="1" applyAlignment="1">
      <alignment horizontal="center" vertical="center"/>
    </xf>
    <xf numFmtId="0" fontId="45" fillId="7" borderId="179" xfId="0" applyFont="1" applyFill="1" applyBorder="1" applyAlignment="1">
      <alignment horizontal="center" vertical="center"/>
    </xf>
    <xf numFmtId="0" fontId="46" fillId="7" borderId="56" xfId="0" applyFont="1" applyFill="1" applyBorder="1" applyAlignment="1">
      <alignment horizontal="center" vertical="center"/>
    </xf>
    <xf numFmtId="0" fontId="46" fillId="7" borderId="58" xfId="0" applyFont="1" applyFill="1" applyBorder="1" applyAlignment="1">
      <alignment horizontal="center" vertical="center"/>
    </xf>
    <xf numFmtId="0" fontId="46" fillId="10" borderId="53" xfId="0" applyFont="1" applyFill="1" applyBorder="1" applyAlignment="1">
      <alignment horizontal="center" vertical="center"/>
    </xf>
    <xf numFmtId="0" fontId="46" fillId="10" borderId="51" xfId="0" applyFont="1" applyFill="1" applyBorder="1" applyAlignment="1">
      <alignment horizontal="center" vertical="center"/>
    </xf>
    <xf numFmtId="0" fontId="46" fillId="10" borderId="52" xfId="0" applyFont="1" applyFill="1" applyBorder="1" applyAlignment="1">
      <alignment horizontal="center" vertical="center"/>
    </xf>
    <xf numFmtId="0" fontId="45" fillId="7" borderId="53" xfId="0" applyFont="1" applyFill="1" applyBorder="1" applyAlignment="1">
      <alignment horizontal="center" vertical="center"/>
    </xf>
    <xf numFmtId="0" fontId="45" fillId="7" borderId="52" xfId="0" applyFont="1" applyFill="1" applyBorder="1" applyAlignment="1">
      <alignment horizontal="center" vertical="center"/>
    </xf>
    <xf numFmtId="0" fontId="45" fillId="7" borderId="180" xfId="0" applyFont="1" applyFill="1" applyBorder="1" applyAlignment="1">
      <alignment horizontal="center" vertical="center"/>
    </xf>
    <xf numFmtId="0" fontId="45" fillId="7" borderId="181" xfId="0" applyFont="1" applyFill="1" applyBorder="1" applyAlignment="1">
      <alignment horizontal="center" vertical="center"/>
    </xf>
    <xf numFmtId="0" fontId="42" fillId="7" borderId="182" xfId="0" applyFont="1" applyFill="1" applyBorder="1" applyAlignment="1">
      <alignment horizontal="center" vertical="center"/>
    </xf>
    <xf numFmtId="0" fontId="42" fillId="7" borderId="183" xfId="0" applyFont="1" applyFill="1" applyBorder="1" applyAlignment="1">
      <alignment horizontal="center" vertical="center"/>
    </xf>
    <xf numFmtId="182" fontId="2" fillId="0" borderId="0" xfId="2" applyNumberFormat="1"/>
    <xf numFmtId="0" fontId="18" fillId="0" borderId="53" xfId="2" applyFont="1" applyBorder="1" applyAlignment="1">
      <alignment horizontal="center" vertical="center"/>
    </xf>
    <xf numFmtId="0" fontId="2" fillId="0" borderId="52" xfId="2" applyBorder="1" applyAlignment="1">
      <alignment horizontal="center" vertical="center"/>
    </xf>
    <xf numFmtId="0" fontId="2" fillId="0" borderId="42" xfId="2" applyBorder="1" applyAlignment="1">
      <alignment horizontal="center" vertical="center"/>
    </xf>
    <xf numFmtId="0" fontId="2" fillId="0" borderId="33" xfId="2" applyBorder="1" applyAlignment="1">
      <alignment horizontal="center" vertical="center"/>
    </xf>
    <xf numFmtId="0" fontId="0" fillId="0" borderId="0" xfId="2" applyFont="1" applyAlignment="1">
      <alignment horizontal="left" vertical="top" wrapText="1"/>
    </xf>
    <xf numFmtId="0" fontId="5" fillId="0" borderId="0" xfId="12" applyFont="1" applyAlignment="1">
      <alignment horizontal="center" vertical="center"/>
    </xf>
    <xf numFmtId="0" fontId="21" fillId="0" borderId="0" xfId="12" applyFont="1" applyAlignment="1">
      <alignment horizontal="center" vertical="center"/>
    </xf>
    <xf numFmtId="0" fontId="2" fillId="0" borderId="17" xfId="12" applyBorder="1" applyAlignment="1">
      <alignment horizontal="left" vertical="center"/>
    </xf>
    <xf numFmtId="0" fontId="2" fillId="0" borderId="20" xfId="12" applyBorder="1" applyAlignment="1">
      <alignment horizontal="left" vertical="center"/>
    </xf>
    <xf numFmtId="0" fontId="2" fillId="0" borderId="50" xfId="12" applyBorder="1" applyAlignment="1">
      <alignment horizontal="left" vertical="center"/>
    </xf>
    <xf numFmtId="0" fontId="2" fillId="0" borderId="3" xfId="12" applyBorder="1" applyAlignment="1">
      <alignment horizontal="center" vertical="center"/>
    </xf>
    <xf numFmtId="0" fontId="2" fillId="0" borderId="49" xfId="12" applyBorder="1" applyAlignment="1">
      <alignment horizontal="center" vertical="center"/>
    </xf>
    <xf numFmtId="0" fontId="2" fillId="0" borderId="104" xfId="12" applyBorder="1" applyAlignment="1">
      <alignment horizontal="left" vertical="center"/>
    </xf>
    <xf numFmtId="0" fontId="2" fillId="0" borderId="3" xfId="12" applyBorder="1" applyAlignment="1">
      <alignment horizontal="left" vertical="center"/>
    </xf>
    <xf numFmtId="0" fontId="2" fillId="0" borderId="96" xfId="12" applyBorder="1" applyAlignment="1">
      <alignment horizontal="left" vertical="center"/>
    </xf>
    <xf numFmtId="0" fontId="2" fillId="0" borderId="47" xfId="12" applyBorder="1" applyAlignment="1">
      <alignment horizontal="left" vertical="center"/>
    </xf>
    <xf numFmtId="0" fontId="24" fillId="2" borderId="61" xfId="2" applyFont="1" applyFill="1" applyBorder="1" applyAlignment="1">
      <alignment horizontal="center" vertical="center"/>
    </xf>
    <xf numFmtId="0" fontId="24" fillId="2" borderId="62" xfId="2" applyFont="1" applyFill="1" applyBorder="1" applyAlignment="1">
      <alignment horizontal="center" vertical="center"/>
    </xf>
    <xf numFmtId="0" fontId="2" fillId="0" borderId="62" xfId="2" applyBorder="1" applyAlignment="1">
      <alignment horizontal="center" vertical="center"/>
    </xf>
    <xf numFmtId="0" fontId="18" fillId="2" borderId="127" xfId="2" applyFont="1" applyFill="1" applyBorder="1" applyAlignment="1">
      <alignment horizontal="center" vertical="center" shrinkToFit="1"/>
    </xf>
    <xf numFmtId="0" fontId="18" fillId="2" borderId="128" xfId="2" applyFont="1" applyFill="1" applyBorder="1" applyAlignment="1">
      <alignment horizontal="center" vertical="center" shrinkToFit="1"/>
    </xf>
    <xf numFmtId="0" fontId="18" fillId="2" borderId="129" xfId="2" applyFont="1" applyFill="1" applyBorder="1" applyAlignment="1">
      <alignment horizontal="center" vertical="center" wrapText="1"/>
    </xf>
    <xf numFmtId="0" fontId="18" fillId="2" borderId="132" xfId="2" applyFont="1" applyFill="1" applyBorder="1" applyAlignment="1">
      <alignment horizontal="center" vertical="center"/>
    </xf>
    <xf numFmtId="0" fontId="2" fillId="0" borderId="134" xfId="2" applyBorder="1" applyAlignment="1">
      <alignment horizontal="center" vertical="center"/>
    </xf>
    <xf numFmtId="0" fontId="18" fillId="2" borderId="39" xfId="2" applyFont="1" applyFill="1" applyBorder="1" applyAlignment="1">
      <alignment horizontal="center" vertical="center"/>
    </xf>
    <xf numFmtId="0" fontId="18" fillId="2" borderId="27" xfId="2" applyFont="1" applyFill="1" applyBorder="1" applyAlignment="1">
      <alignment horizontal="center" vertical="center"/>
    </xf>
    <xf numFmtId="0" fontId="18" fillId="2" borderId="132" xfId="2" applyFont="1" applyFill="1" applyBorder="1" applyAlignment="1">
      <alignment horizontal="center" vertical="center" wrapText="1"/>
    </xf>
    <xf numFmtId="0" fontId="18" fillId="2" borderId="134" xfId="2" applyFont="1" applyFill="1" applyBorder="1" applyAlignment="1">
      <alignment horizontal="center" vertical="center"/>
    </xf>
    <xf numFmtId="0" fontId="24" fillId="2" borderId="143" xfId="2" applyFont="1" applyFill="1" applyBorder="1" applyAlignment="1">
      <alignment horizontal="center" vertical="center"/>
    </xf>
    <xf numFmtId="0" fontId="24" fillId="2" borderId="145" xfId="2" applyFont="1" applyFill="1" applyBorder="1" applyAlignment="1">
      <alignment horizontal="center" vertical="center"/>
    </xf>
    <xf numFmtId="0" fontId="18" fillId="2" borderId="130" xfId="2" applyFont="1" applyFill="1" applyBorder="1" applyAlignment="1">
      <alignment horizontal="center" vertical="center" wrapText="1"/>
    </xf>
    <xf numFmtId="0" fontId="18" fillId="2" borderId="107" xfId="2" applyFont="1" applyFill="1" applyBorder="1" applyAlignment="1">
      <alignment horizontal="center" vertical="center"/>
    </xf>
    <xf numFmtId="0" fontId="18" fillId="2" borderId="130" xfId="2" applyFont="1" applyFill="1" applyBorder="1" applyAlignment="1">
      <alignment horizontal="center" vertical="center"/>
    </xf>
    <xf numFmtId="0" fontId="18" fillId="2" borderId="131" xfId="2" applyFont="1" applyFill="1" applyBorder="1" applyAlignment="1">
      <alignment horizontal="center" vertical="center"/>
    </xf>
    <xf numFmtId="0" fontId="24" fillId="2" borderId="53" xfId="2" applyFont="1" applyFill="1" applyBorder="1" applyAlignment="1">
      <alignment horizontal="center" vertical="center" wrapText="1"/>
    </xf>
    <xf numFmtId="0" fontId="24" fillId="2" borderId="41" xfId="2" applyFont="1" applyFill="1" applyBorder="1" applyAlignment="1">
      <alignment horizontal="center" vertical="center"/>
    </xf>
    <xf numFmtId="0" fontId="2" fillId="0" borderId="41" xfId="2" applyBorder="1" applyAlignment="1">
      <alignment horizontal="center" vertical="center"/>
    </xf>
    <xf numFmtId="0" fontId="24" fillId="2" borderId="53" xfId="2" applyFont="1" applyFill="1" applyBorder="1" applyAlignment="1">
      <alignment horizontal="center" vertical="center"/>
    </xf>
    <xf numFmtId="0" fontId="18" fillId="2" borderId="60" xfId="2" applyFont="1" applyFill="1" applyBorder="1" applyAlignment="1">
      <alignment horizontal="center" vertical="center" wrapText="1"/>
    </xf>
    <xf numFmtId="0" fontId="18" fillId="2" borderId="52" xfId="2" applyFont="1" applyFill="1" applyBorder="1" applyAlignment="1">
      <alignment horizontal="center" vertical="center" wrapText="1"/>
    </xf>
    <xf numFmtId="0" fontId="18" fillId="2" borderId="133" xfId="2" applyFont="1" applyFill="1" applyBorder="1" applyAlignment="1">
      <alignment horizontal="center" vertical="center" wrapText="1"/>
    </xf>
    <xf numFmtId="0" fontId="18" fillId="2" borderId="136" xfId="2" applyFont="1" applyFill="1" applyBorder="1" applyAlignment="1">
      <alignment horizontal="center" vertical="center"/>
    </xf>
    <xf numFmtId="0" fontId="18" fillId="2" borderId="34" xfId="2" applyFont="1" applyFill="1" applyBorder="1" applyAlignment="1">
      <alignment horizontal="center" vertical="center" wrapText="1"/>
    </xf>
    <xf numFmtId="0" fontId="18" fillId="2" borderId="135" xfId="2" applyFont="1" applyFill="1" applyBorder="1" applyAlignment="1">
      <alignment horizontal="center" vertical="center" wrapText="1"/>
    </xf>
    <xf numFmtId="0" fontId="18" fillId="2" borderId="37" xfId="2" applyFont="1" applyFill="1" applyBorder="1" applyAlignment="1">
      <alignment horizontal="center" vertical="center" wrapText="1"/>
    </xf>
    <xf numFmtId="0" fontId="18" fillId="2" borderId="144" xfId="2" applyFont="1" applyFill="1" applyBorder="1" applyAlignment="1">
      <alignment horizontal="center" vertical="center" wrapText="1"/>
    </xf>
    <xf numFmtId="0" fontId="18" fillId="2" borderId="148" xfId="2" applyFont="1" applyFill="1" applyBorder="1" applyAlignment="1">
      <alignment horizontal="center" vertical="center"/>
    </xf>
    <xf numFmtId="0" fontId="18" fillId="2" borderId="147" xfId="2" applyFont="1" applyFill="1" applyBorder="1" applyAlignment="1">
      <alignment horizontal="center" vertical="center" wrapText="1"/>
    </xf>
    <xf numFmtId="0" fontId="18" fillId="2" borderId="35" xfId="2" applyFont="1" applyFill="1" applyBorder="1" applyAlignment="1">
      <alignment horizontal="center" vertical="center" wrapText="1"/>
    </xf>
    <xf numFmtId="0" fontId="18" fillId="2" borderId="17" xfId="8" applyFont="1" applyFill="1" applyBorder="1" applyAlignment="1">
      <alignment horizontal="center" vertical="center" wrapText="1"/>
    </xf>
    <xf numFmtId="0" fontId="18" fillId="2" borderId="96" xfId="8" applyFont="1" applyFill="1" applyBorder="1" applyAlignment="1">
      <alignment horizontal="center" vertical="center" wrapText="1"/>
    </xf>
    <xf numFmtId="0" fontId="18" fillId="2" borderId="47" xfId="8" applyFont="1" applyFill="1" applyBorder="1" applyAlignment="1">
      <alignment horizontal="center" vertical="center" wrapText="1"/>
    </xf>
    <xf numFmtId="0" fontId="32" fillId="0" borderId="0" xfId="8" applyFont="1" applyAlignment="1">
      <alignment horizontal="left" vertical="center"/>
    </xf>
    <xf numFmtId="0" fontId="33" fillId="0" borderId="0" xfId="8" applyFont="1">
      <alignment vertical="center"/>
    </xf>
    <xf numFmtId="0" fontId="18" fillId="2" borderId="104" xfId="8" applyFont="1" applyFill="1" applyBorder="1" applyAlignment="1">
      <alignment horizontal="center" vertical="center" wrapText="1"/>
    </xf>
    <xf numFmtId="0" fontId="18" fillId="2" borderId="3" xfId="8" applyFont="1" applyFill="1" applyBorder="1" applyAlignment="1">
      <alignment horizontal="center" vertical="center" wrapText="1"/>
    </xf>
    <xf numFmtId="187" fontId="18" fillId="2" borderId="17" xfId="8" applyNumberFormat="1" applyFont="1" applyFill="1" applyBorder="1" applyAlignment="1">
      <alignment horizontal="center" vertical="center" wrapText="1"/>
    </xf>
    <xf numFmtId="187" fontId="18" fillId="2" borderId="20" xfId="8" applyNumberFormat="1" applyFont="1" applyFill="1" applyBorder="1" applyAlignment="1">
      <alignment horizontal="center" vertical="center" wrapText="1"/>
    </xf>
    <xf numFmtId="0" fontId="18" fillId="2" borderId="17" xfId="8" applyFont="1" applyFill="1" applyBorder="1" applyAlignment="1">
      <alignment horizontal="center" vertical="center"/>
    </xf>
    <xf numFmtId="0" fontId="18" fillId="2" borderId="20" xfId="8" applyFont="1" applyFill="1" applyBorder="1" applyAlignment="1">
      <alignment horizontal="center" vertical="center"/>
    </xf>
    <xf numFmtId="176" fontId="18" fillId="13" borderId="18" xfId="8" applyNumberFormat="1" applyFont="1" applyFill="1" applyBorder="1" applyAlignment="1">
      <alignment horizontal="right" vertical="center"/>
    </xf>
    <xf numFmtId="176" fontId="18" fillId="13" borderId="47" xfId="8" applyNumberFormat="1" applyFont="1" applyFill="1" applyBorder="1" applyAlignment="1">
      <alignment horizontal="right" vertical="center"/>
    </xf>
    <xf numFmtId="0" fontId="18" fillId="2" borderId="50" xfId="8" applyFont="1" applyFill="1" applyBorder="1" applyAlignment="1">
      <alignment horizontal="center" vertical="center" wrapText="1"/>
    </xf>
    <xf numFmtId="0" fontId="18" fillId="2" borderId="67" xfId="8" applyFont="1" applyFill="1" applyBorder="1" applyAlignment="1">
      <alignment horizontal="center" vertical="center" wrapText="1"/>
    </xf>
    <xf numFmtId="0" fontId="18" fillId="2" borderId="68" xfId="8" applyFont="1" applyFill="1" applyBorder="1" applyAlignment="1">
      <alignment horizontal="center" vertical="center" wrapText="1"/>
    </xf>
    <xf numFmtId="0" fontId="8" fillId="0" borderId="0" xfId="8" applyFont="1" applyAlignment="1">
      <alignment horizontal="left" vertical="center" wrapText="1"/>
    </xf>
    <xf numFmtId="0" fontId="18" fillId="2" borderId="104" xfId="8" applyFont="1" applyFill="1" applyBorder="1" applyAlignment="1">
      <alignment horizontal="center" vertical="center"/>
    </xf>
    <xf numFmtId="0" fontId="18" fillId="2" borderId="3" xfId="8" applyFont="1" applyFill="1" applyBorder="1" applyAlignment="1">
      <alignment horizontal="center" vertical="center"/>
    </xf>
    <xf numFmtId="0" fontId="18" fillId="13" borderId="23" xfId="8" applyFont="1" applyFill="1" applyBorder="1" applyAlignment="1">
      <alignment horizontal="center" vertical="center" wrapText="1"/>
    </xf>
    <xf numFmtId="0" fontId="18" fillId="13" borderId="152" xfId="8" applyFont="1" applyFill="1" applyBorder="1" applyAlignment="1">
      <alignment horizontal="center" vertical="center" wrapText="1"/>
    </xf>
    <xf numFmtId="0" fontId="18" fillId="13" borderId="18" xfId="8" applyFont="1" applyFill="1" applyBorder="1" applyAlignment="1">
      <alignment horizontal="center" vertical="center"/>
    </xf>
    <xf numFmtId="0" fontId="18" fillId="13" borderId="47" xfId="8" applyFont="1" applyFill="1" applyBorder="1" applyAlignment="1">
      <alignment horizontal="center" vertical="center"/>
    </xf>
    <xf numFmtId="0" fontId="18" fillId="2" borderId="50" xfId="8" applyFont="1" applyFill="1" applyBorder="1" applyAlignment="1">
      <alignment horizontal="center" vertical="center"/>
    </xf>
    <xf numFmtId="0" fontId="18" fillId="2" borderId="31" xfId="8" applyFont="1" applyFill="1" applyBorder="1" applyAlignment="1">
      <alignment horizontal="center" vertical="center"/>
    </xf>
    <xf numFmtId="176" fontId="18" fillId="13" borderId="101" xfId="8" applyNumberFormat="1" applyFont="1" applyFill="1" applyBorder="1" applyAlignment="1">
      <alignment horizontal="right" vertical="center"/>
    </xf>
    <xf numFmtId="176" fontId="18" fillId="13" borderId="68" xfId="8" applyNumberFormat="1" applyFont="1" applyFill="1" applyBorder="1" applyAlignment="1">
      <alignment horizontal="right" vertical="center"/>
    </xf>
    <xf numFmtId="0" fontId="24" fillId="2" borderId="53" xfId="8" applyFont="1" applyFill="1" applyBorder="1" applyAlignment="1">
      <alignment horizontal="center" vertical="center"/>
    </xf>
    <xf numFmtId="0" fontId="24" fillId="2" borderId="64" xfId="8" applyFont="1" applyFill="1" applyBorder="1" applyAlignment="1">
      <alignment horizontal="center" vertical="center"/>
    </xf>
    <xf numFmtId="0" fontId="24" fillId="2" borderId="41" xfId="8" applyFont="1" applyFill="1" applyBorder="1" applyAlignment="1">
      <alignment horizontal="center" vertical="center"/>
    </xf>
    <xf numFmtId="0" fontId="24" fillId="2" borderId="45" xfId="8" applyFont="1" applyFill="1" applyBorder="1" applyAlignment="1">
      <alignment horizontal="center" vertical="center"/>
    </xf>
    <xf numFmtId="0" fontId="24" fillId="2" borderId="44" xfId="8" applyFont="1" applyFill="1" applyBorder="1" applyAlignment="1">
      <alignment horizontal="center" vertical="center"/>
    </xf>
    <xf numFmtId="0" fontId="24" fillId="2" borderId="55" xfId="8" applyFont="1" applyFill="1" applyBorder="1" applyAlignment="1">
      <alignment horizontal="center" vertical="center"/>
    </xf>
    <xf numFmtId="0" fontId="18" fillId="2" borderId="153" xfId="8" applyFont="1" applyFill="1" applyBorder="1" applyAlignment="1">
      <alignment horizontal="center" vertical="center" wrapText="1"/>
    </xf>
    <xf numFmtId="0" fontId="18" fillId="2" borderId="128" xfId="8" applyFont="1" applyFill="1" applyBorder="1" applyAlignment="1">
      <alignment horizontal="center" vertical="center" wrapText="1"/>
    </xf>
    <xf numFmtId="0" fontId="18" fillId="2" borderId="129" xfId="8" applyFont="1" applyFill="1" applyBorder="1" applyAlignment="1">
      <alignment horizontal="center" vertical="center" wrapText="1"/>
    </xf>
    <xf numFmtId="0" fontId="18" fillId="2" borderId="132" xfId="8" applyFont="1" applyFill="1" applyBorder="1" applyAlignment="1">
      <alignment horizontal="center" vertical="center" wrapText="1"/>
    </xf>
    <xf numFmtId="0" fontId="18" fillId="2" borderId="134" xfId="8" applyFont="1" applyFill="1" applyBorder="1" applyAlignment="1">
      <alignment horizontal="center" vertical="center" wrapText="1"/>
    </xf>
    <xf numFmtId="0" fontId="18" fillId="2" borderId="132" xfId="8" applyFont="1" applyFill="1" applyBorder="1" applyAlignment="1">
      <alignment horizontal="center" vertical="center"/>
    </xf>
    <xf numFmtId="0" fontId="18" fillId="2" borderId="134" xfId="8" applyFont="1" applyFill="1" applyBorder="1" applyAlignment="1">
      <alignment horizontal="center" vertical="center"/>
    </xf>
    <xf numFmtId="0" fontId="18" fillId="2" borderId="11" xfId="8" applyFont="1" applyFill="1" applyBorder="1" applyAlignment="1">
      <alignment horizontal="center" vertical="center"/>
    </xf>
    <xf numFmtId="0" fontId="18" fillId="2" borderId="156" xfId="8" applyFont="1" applyFill="1" applyBorder="1" applyAlignment="1">
      <alignment horizontal="center" vertical="center"/>
    </xf>
    <xf numFmtId="0" fontId="18" fillId="2" borderId="54" xfId="8" applyFont="1" applyFill="1" applyBorder="1" applyAlignment="1">
      <alignment horizontal="center" vertical="center" wrapText="1"/>
    </xf>
    <xf numFmtId="0" fontId="2" fillId="0" borderId="20" xfId="8" applyBorder="1" applyAlignment="1">
      <alignment horizontal="center" vertical="center" wrapText="1"/>
    </xf>
    <xf numFmtId="0" fontId="18" fillId="2" borderId="150" xfId="8" applyFont="1" applyFill="1" applyBorder="1" applyAlignment="1">
      <alignment horizontal="center" vertical="center"/>
    </xf>
    <xf numFmtId="0" fontId="18" fillId="2" borderId="158" xfId="8" applyFont="1" applyFill="1" applyBorder="1" applyAlignment="1">
      <alignment horizontal="center" vertical="center"/>
    </xf>
    <xf numFmtId="0" fontId="24" fillId="2" borderId="61" xfId="2" applyFont="1" applyFill="1" applyBorder="1" applyAlignment="1">
      <alignment horizontal="center" vertical="center" wrapText="1"/>
    </xf>
    <xf numFmtId="0" fontId="24" fillId="2" borderId="63" xfId="2" applyFont="1" applyFill="1" applyBorder="1" applyAlignment="1">
      <alignment horizontal="center" vertical="center"/>
    </xf>
    <xf numFmtId="0" fontId="18" fillId="2" borderId="154" xfId="8" applyFont="1" applyFill="1" applyBorder="1" applyAlignment="1">
      <alignment horizontal="center" vertical="center"/>
    </xf>
    <xf numFmtId="0" fontId="18" fillId="2" borderId="155" xfId="8" applyFont="1" applyFill="1" applyBorder="1" applyAlignment="1">
      <alignment horizontal="center" vertical="center"/>
    </xf>
    <xf numFmtId="49" fontId="18" fillId="2" borderId="54" xfId="8" applyNumberFormat="1" applyFont="1" applyFill="1" applyBorder="1" applyAlignment="1">
      <alignment horizontal="center" vertical="center" wrapText="1"/>
    </xf>
    <xf numFmtId="49" fontId="18" fillId="2" borderId="134" xfId="8" applyNumberFormat="1" applyFont="1" applyFill="1" applyBorder="1" applyAlignment="1">
      <alignment horizontal="center" vertical="center"/>
    </xf>
    <xf numFmtId="49" fontId="18" fillId="2" borderId="110" xfId="8" applyNumberFormat="1" applyFont="1" applyFill="1" applyBorder="1" applyAlignment="1">
      <alignment horizontal="center" vertical="center" wrapText="1"/>
    </xf>
    <xf numFmtId="49" fontId="18" fillId="2" borderId="135" xfId="8" applyNumberFormat="1" applyFont="1" applyFill="1" applyBorder="1" applyAlignment="1">
      <alignment horizontal="center" vertical="center"/>
    </xf>
    <xf numFmtId="0" fontId="18" fillId="2" borderId="149" xfId="8" applyFont="1" applyFill="1" applyBorder="1" applyAlignment="1">
      <alignment horizontal="center" vertical="center"/>
    </xf>
    <xf numFmtId="0" fontId="18" fillId="2" borderId="157" xfId="8" applyFont="1" applyFill="1" applyBorder="1" applyAlignment="1">
      <alignment horizontal="center" vertical="center"/>
    </xf>
    <xf numFmtId="0" fontId="18" fillId="2" borderId="151" xfId="8" applyFont="1" applyFill="1" applyBorder="1" applyAlignment="1">
      <alignment horizontal="center" vertical="center"/>
    </xf>
    <xf numFmtId="0" fontId="18" fillId="2" borderId="160" xfId="8" applyFont="1" applyFill="1" applyBorder="1" applyAlignment="1">
      <alignment horizontal="center" vertical="center"/>
    </xf>
    <xf numFmtId="0" fontId="18" fillId="2" borderId="130" xfId="8" applyFont="1" applyFill="1" applyBorder="1" applyAlignment="1">
      <alignment horizontal="center" vertical="center" wrapText="1"/>
    </xf>
    <xf numFmtId="0" fontId="18" fillId="2" borderId="107" xfId="8" applyFont="1" applyFill="1" applyBorder="1" applyAlignment="1">
      <alignment horizontal="center" vertical="center"/>
    </xf>
    <xf numFmtId="0" fontId="24" fillId="2" borderId="41" xfId="2" applyFont="1" applyFill="1" applyBorder="1" applyAlignment="1">
      <alignment horizontal="center" vertical="center" wrapText="1"/>
    </xf>
    <xf numFmtId="0" fontId="2" fillId="0" borderId="41" xfId="2" applyBorder="1" applyAlignment="1">
      <alignment horizontal="center" vertical="center" wrapText="1"/>
    </xf>
    <xf numFmtId="0" fontId="18" fillId="2" borderId="39" xfId="8" applyFont="1" applyFill="1" applyBorder="1" applyAlignment="1">
      <alignment horizontal="center" vertical="center"/>
    </xf>
    <xf numFmtId="0" fontId="18" fillId="2" borderId="27" xfId="8" applyFont="1" applyFill="1" applyBorder="1" applyAlignment="1">
      <alignment horizontal="center" vertical="center"/>
    </xf>
    <xf numFmtId="0" fontId="24" fillId="0" borderId="0" xfId="8" applyFont="1" applyAlignment="1">
      <alignment horizontal="center" vertical="center" wrapText="1"/>
    </xf>
    <xf numFmtId="187" fontId="18" fillId="2" borderId="50" xfId="8" applyNumberFormat="1" applyFont="1" applyFill="1" applyBorder="1" applyAlignment="1">
      <alignment horizontal="center" vertical="center" wrapText="1"/>
    </xf>
    <xf numFmtId="187" fontId="18" fillId="2" borderId="31" xfId="8" applyNumberFormat="1" applyFont="1" applyFill="1" applyBorder="1" applyAlignment="1">
      <alignment horizontal="center" vertical="center" wrapText="1"/>
    </xf>
    <xf numFmtId="49" fontId="30" fillId="0" borderId="37" xfId="0" applyNumberFormat="1" applyFont="1" applyBorder="1" applyAlignment="1">
      <alignment horizontal="center" vertical="center" textRotation="255"/>
    </xf>
    <xf numFmtId="49" fontId="30" fillId="0" borderId="27" xfId="0" applyNumberFormat="1" applyFont="1" applyBorder="1" applyAlignment="1">
      <alignment horizontal="center" vertical="center" textRotation="255"/>
    </xf>
    <xf numFmtId="0" fontId="30" fillId="0" borderId="38" xfId="0" applyFont="1" applyBorder="1" applyAlignment="1">
      <alignment vertical="center" wrapText="1"/>
    </xf>
    <xf numFmtId="0" fontId="30" fillId="0" borderId="46" xfId="0" applyFont="1" applyBorder="1" applyAlignment="1">
      <alignment vertical="center" wrapText="1"/>
    </xf>
    <xf numFmtId="0" fontId="0" fillId="0" borderId="2" xfId="0" applyBorder="1" applyAlignment="1">
      <alignment vertical="center" wrapText="1"/>
    </xf>
    <xf numFmtId="0" fontId="0" fillId="0" borderId="55" xfId="0" applyBorder="1" applyAlignment="1">
      <alignment vertical="center" wrapText="1"/>
    </xf>
    <xf numFmtId="0" fontId="30" fillId="0" borderId="39" xfId="0" applyFont="1" applyBorder="1">
      <alignment vertical="center"/>
    </xf>
    <xf numFmtId="0" fontId="30" fillId="0" borderId="0" xfId="0" applyFont="1">
      <alignment vertical="center"/>
    </xf>
    <xf numFmtId="0" fontId="2" fillId="0" borderId="0" xfId="0" applyFont="1">
      <alignment vertical="center"/>
    </xf>
    <xf numFmtId="49" fontId="30" fillId="0" borderId="39" xfId="0" applyNumberFormat="1" applyFont="1" applyBorder="1" applyAlignment="1" applyProtection="1">
      <alignment horizontal="right" vertical="center"/>
      <protection locked="0"/>
    </xf>
    <xf numFmtId="49" fontId="30" fillId="0" borderId="0" xfId="0" applyNumberFormat="1" applyFont="1" applyAlignment="1" applyProtection="1">
      <alignment horizontal="right" vertical="center"/>
      <protection locked="0"/>
    </xf>
    <xf numFmtId="49" fontId="2" fillId="0" borderId="0" xfId="0" applyNumberFormat="1" applyFont="1" applyAlignment="1" applyProtection="1">
      <alignment horizontal="right" vertical="center"/>
      <protection locked="0"/>
    </xf>
    <xf numFmtId="0" fontId="30" fillId="0" borderId="25" xfId="0" applyFont="1" applyBorder="1" applyAlignment="1">
      <alignment horizontal="center" vertical="center" textRotation="255" wrapText="1"/>
    </xf>
    <xf numFmtId="0" fontId="30" fillId="0" borderId="24" xfId="0" applyFont="1" applyBorder="1" applyAlignment="1">
      <alignment horizontal="center" vertical="center" textRotation="255" wrapText="1"/>
    </xf>
    <xf numFmtId="0" fontId="30" fillId="0" borderId="21" xfId="0" applyFont="1" applyBorder="1" applyAlignment="1">
      <alignment vertical="center" wrapText="1"/>
    </xf>
    <xf numFmtId="0" fontId="0" fillId="0" borderId="21" xfId="0" applyBorder="1" applyAlignment="1">
      <alignment vertical="center" wrapText="1"/>
    </xf>
    <xf numFmtId="0" fontId="0" fillId="0" borderId="47" xfId="0" applyBorder="1" applyAlignment="1">
      <alignment vertical="center" wrapText="1"/>
    </xf>
    <xf numFmtId="0" fontId="30" fillId="0" borderId="27" xfId="0" applyFont="1"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55" xfId="0" applyBorder="1" applyAlignment="1" applyProtection="1">
      <alignment horizontal="left" vertical="center" wrapText="1"/>
      <protection locked="0"/>
    </xf>
    <xf numFmtId="198" fontId="30" fillId="0" borderId="18" xfId="0" applyNumberFormat="1" applyFont="1" applyBorder="1" applyAlignment="1">
      <alignment horizontal="left" vertical="center" wrapText="1"/>
    </xf>
    <xf numFmtId="198" fontId="0" fillId="0" borderId="21" xfId="0" applyNumberFormat="1" applyBorder="1" applyAlignment="1">
      <alignment horizontal="left" vertical="center" wrapText="1"/>
    </xf>
    <xf numFmtId="198" fontId="0" fillId="0" borderId="47" xfId="0" applyNumberFormat="1" applyBorder="1" applyAlignment="1">
      <alignment horizontal="left" vertical="center" wrapText="1"/>
    </xf>
    <xf numFmtId="0" fontId="0" fillId="0" borderId="38" xfId="0" applyBorder="1" applyAlignment="1">
      <alignment vertical="center" wrapText="1"/>
    </xf>
    <xf numFmtId="0" fontId="0" fillId="0" borderId="46" xfId="0" applyBorder="1" applyAlignment="1">
      <alignment vertical="center" wrapText="1"/>
    </xf>
    <xf numFmtId="0" fontId="30" fillId="0" borderId="39" xfId="0" applyFont="1" applyBorder="1" applyAlignment="1" applyProtection="1">
      <alignment horizontal="center" vertical="center"/>
      <protection locked="0"/>
    </xf>
    <xf numFmtId="0" fontId="30" fillId="0" borderId="0" xfId="0" applyFont="1" applyAlignment="1" applyProtection="1">
      <alignment horizontal="center" vertical="center"/>
      <protection locked="0"/>
    </xf>
    <xf numFmtId="0" fontId="30" fillId="0" borderId="47" xfId="0" applyFont="1" applyBorder="1" applyAlignment="1">
      <alignment vertical="center" wrapText="1"/>
    </xf>
    <xf numFmtId="49" fontId="30" fillId="0" borderId="18" xfId="0" applyNumberFormat="1" applyFont="1" applyBorder="1" applyAlignment="1" applyProtection="1">
      <alignment horizontal="center" vertical="center"/>
      <protection locked="0"/>
    </xf>
    <xf numFmtId="49" fontId="2" fillId="0" borderId="21" xfId="0" applyNumberFormat="1" applyFont="1" applyBorder="1" applyAlignment="1" applyProtection="1">
      <alignment horizontal="center" vertical="center"/>
      <protection locked="0"/>
    </xf>
    <xf numFmtId="49" fontId="2" fillId="0" borderId="47" xfId="0" applyNumberFormat="1" applyFont="1" applyBorder="1" applyAlignment="1" applyProtection="1">
      <alignment horizontal="center" vertical="center"/>
      <protection locked="0"/>
    </xf>
    <xf numFmtId="0" fontId="30" fillId="0" borderId="21" xfId="0" applyFont="1" applyBorder="1">
      <alignment vertical="center"/>
    </xf>
    <xf numFmtId="0" fontId="0" fillId="0" borderId="21" xfId="0" applyBorder="1">
      <alignment vertical="center"/>
    </xf>
    <xf numFmtId="0" fontId="0" fillId="0" borderId="47" xfId="0" applyBorder="1">
      <alignment vertical="center"/>
    </xf>
    <xf numFmtId="0" fontId="30" fillId="0" borderId="0" xfId="0" applyFont="1" applyAlignment="1">
      <alignment vertical="center" wrapText="1"/>
    </xf>
    <xf numFmtId="0" fontId="0" fillId="0" borderId="0" xfId="0" applyAlignment="1">
      <alignment vertical="center" wrapText="1"/>
    </xf>
    <xf numFmtId="0" fontId="30" fillId="0" borderId="18" xfId="0" applyFont="1"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21" xfId="0" applyBorder="1" applyProtection="1">
      <alignment vertical="center"/>
      <protection locked="0"/>
    </xf>
    <xf numFmtId="0" fontId="0" fillId="0" borderId="47" xfId="0" applyBorder="1" applyProtection="1">
      <alignment vertical="center"/>
      <protection locked="0"/>
    </xf>
    <xf numFmtId="49" fontId="0" fillId="0" borderId="21" xfId="0" applyNumberFormat="1" applyBorder="1" applyAlignment="1" applyProtection="1">
      <alignment horizontal="center" vertical="center"/>
      <protection locked="0"/>
    </xf>
    <xf numFmtId="0" fontId="30" fillId="0" borderId="21" xfId="0" applyFont="1" applyBorder="1" applyAlignment="1" applyProtection="1">
      <alignment horizontal="center" vertical="center"/>
      <protection locked="0"/>
    </xf>
    <xf numFmtId="0" fontId="0" fillId="0" borderId="47" xfId="0" applyBorder="1" applyAlignment="1" applyProtection="1">
      <alignment horizontal="center" vertical="center"/>
      <protection locked="0"/>
    </xf>
    <xf numFmtId="0" fontId="2" fillId="0" borderId="0" xfId="0" applyFont="1" applyAlignment="1" applyProtection="1">
      <alignment horizontal="left" vertical="center"/>
      <protection locked="0"/>
    </xf>
    <xf numFmtId="0" fontId="2" fillId="0" borderId="45" xfId="0" applyFont="1" applyBorder="1" applyAlignment="1" applyProtection="1">
      <alignment horizontal="left" vertical="center"/>
      <protection locked="0"/>
    </xf>
    <xf numFmtId="0" fontId="2" fillId="0" borderId="2" xfId="0" applyFont="1" applyBorder="1" applyAlignment="1" applyProtection="1">
      <alignment horizontal="left" vertical="center"/>
      <protection locked="0"/>
    </xf>
    <xf numFmtId="0" fontId="2" fillId="0" borderId="55" xfId="0" applyFont="1" applyBorder="1" applyAlignment="1" applyProtection="1">
      <alignment horizontal="left" vertical="center"/>
      <protection locked="0"/>
    </xf>
    <xf numFmtId="0" fontId="31" fillId="0" borderId="37" xfId="0" applyFont="1" applyBorder="1" applyAlignment="1" applyProtection="1">
      <alignment horizontal="left" vertical="center" wrapText="1"/>
      <protection locked="0"/>
    </xf>
    <xf numFmtId="0" fontId="31" fillId="0" borderId="38" xfId="0" applyFont="1" applyBorder="1" applyAlignment="1" applyProtection="1">
      <alignment horizontal="left" vertical="center" wrapText="1"/>
      <protection locked="0"/>
    </xf>
    <xf numFmtId="0" fontId="31" fillId="0" borderId="46" xfId="0" applyFont="1" applyBorder="1" applyAlignment="1" applyProtection="1">
      <alignment horizontal="left" vertical="center" wrapText="1"/>
      <protection locked="0"/>
    </xf>
    <xf numFmtId="0" fontId="31" fillId="0" borderId="27" xfId="0" applyFont="1" applyBorder="1" applyAlignment="1" applyProtection="1">
      <alignment horizontal="left" vertical="center" wrapText="1"/>
      <protection locked="0"/>
    </xf>
    <xf numFmtId="0" fontId="31" fillId="0" borderId="2" xfId="0" applyFont="1" applyBorder="1" applyAlignment="1" applyProtection="1">
      <alignment horizontal="left" vertical="center" wrapText="1"/>
      <protection locked="0"/>
    </xf>
    <xf numFmtId="0" fontId="31" fillId="0" borderId="55" xfId="0" applyFont="1" applyBorder="1" applyAlignment="1" applyProtection="1">
      <alignment horizontal="left" vertical="center" wrapText="1"/>
      <protection locked="0"/>
    </xf>
    <xf numFmtId="0" fontId="30" fillId="0" borderId="18" xfId="0" applyFont="1" applyBorder="1" applyAlignment="1" applyProtection="1">
      <alignment vertical="center" wrapText="1"/>
      <protection locked="0"/>
    </xf>
    <xf numFmtId="0" fontId="0" fillId="0" borderId="21" xfId="0" applyBorder="1" applyAlignment="1" applyProtection="1">
      <alignment vertical="center" wrapText="1"/>
      <protection locked="0"/>
    </xf>
    <xf numFmtId="0" fontId="0" fillId="0" borderId="47" xfId="0" applyBorder="1" applyAlignment="1" applyProtection="1">
      <alignment vertical="center" wrapText="1"/>
      <protection locked="0"/>
    </xf>
    <xf numFmtId="0" fontId="58" fillId="0" borderId="55" xfId="0" applyFont="1" applyBorder="1" applyAlignment="1">
      <alignment horizontal="center" vertical="center" wrapText="1"/>
    </xf>
    <xf numFmtId="0" fontId="58" fillId="0" borderId="26" xfId="0" applyFont="1" applyBorder="1" applyAlignment="1">
      <alignment horizontal="center" vertical="center" wrapText="1"/>
    </xf>
    <xf numFmtId="0" fontId="58" fillId="0" borderId="27" xfId="0" applyFont="1" applyBorder="1" applyAlignment="1">
      <alignment horizontal="center" vertical="center" wrapText="1"/>
    </xf>
    <xf numFmtId="0" fontId="55" fillId="0" borderId="20" xfId="0" applyFont="1" applyBorder="1" applyAlignment="1">
      <alignment horizontal="justify" vertical="center" wrapText="1"/>
    </xf>
    <xf numFmtId="0" fontId="31" fillId="0" borderId="20" xfId="0" applyFont="1" applyBorder="1" applyAlignment="1">
      <alignment horizontal="center" vertical="center" wrapText="1"/>
    </xf>
    <xf numFmtId="0" fontId="55" fillId="0" borderId="18" xfId="0" applyFont="1" applyBorder="1" applyAlignment="1" applyProtection="1">
      <alignment horizontal="left" vertical="center" wrapText="1"/>
      <protection locked="0"/>
    </xf>
    <xf numFmtId="0" fontId="55" fillId="0" borderId="21" xfId="0" applyFont="1" applyBorder="1" applyAlignment="1" applyProtection="1">
      <alignment horizontal="left" vertical="center" wrapText="1"/>
      <protection locked="0"/>
    </xf>
    <xf numFmtId="0" fontId="55" fillId="0" borderId="47" xfId="0" applyFont="1" applyBorder="1" applyAlignment="1" applyProtection="1">
      <alignment horizontal="left" vertical="center" wrapText="1"/>
      <protection locked="0"/>
    </xf>
    <xf numFmtId="0" fontId="55" fillId="0" borderId="20" xfId="0" applyFont="1" applyBorder="1" applyAlignment="1" applyProtection="1">
      <alignment horizontal="justify" vertical="center" wrapText="1"/>
      <protection locked="0"/>
    </xf>
    <xf numFmtId="0" fontId="31" fillId="0" borderId="18" xfId="0" applyFont="1" applyBorder="1" applyAlignment="1" applyProtection="1">
      <alignment horizontal="center" vertical="center"/>
      <protection locked="0"/>
    </xf>
    <xf numFmtId="0" fontId="31" fillId="0" borderId="21" xfId="0" applyFont="1" applyBorder="1" applyAlignment="1" applyProtection="1">
      <alignment horizontal="center" vertical="center"/>
      <protection locked="0"/>
    </xf>
    <xf numFmtId="0" fontId="31" fillId="0" borderId="47" xfId="0" applyFont="1" applyBorder="1" applyAlignment="1" applyProtection="1">
      <alignment horizontal="center" vertical="center"/>
      <protection locked="0"/>
    </xf>
    <xf numFmtId="0" fontId="55" fillId="0" borderId="38" xfId="0" applyFont="1" applyBorder="1" applyAlignment="1">
      <alignment horizontal="left" vertical="top" wrapText="1"/>
    </xf>
    <xf numFmtId="0" fontId="55" fillId="0" borderId="37" xfId="0" applyFont="1" applyBorder="1" applyAlignment="1">
      <alignment horizontal="center" vertical="center" wrapText="1"/>
    </xf>
    <xf numFmtId="0" fontId="55" fillId="0" borderId="38" xfId="0" applyFont="1" applyBorder="1" applyAlignment="1">
      <alignment horizontal="center" vertical="center" wrapText="1"/>
    </xf>
    <xf numFmtId="0" fontId="55" fillId="0" borderId="46" xfId="0" applyFont="1" applyBorder="1" applyAlignment="1">
      <alignment horizontal="center" vertical="center" wrapText="1"/>
    </xf>
    <xf numFmtId="0" fontId="55" fillId="0" borderId="39" xfId="0" applyFont="1" applyBorder="1" applyAlignment="1">
      <alignment horizontal="center" vertical="center" wrapText="1"/>
    </xf>
    <xf numFmtId="0" fontId="55" fillId="0" borderId="0" xfId="0" applyFont="1" applyAlignment="1">
      <alignment horizontal="center" vertical="center" wrapText="1"/>
    </xf>
    <xf numFmtId="0" fontId="55" fillId="0" borderId="45" xfId="0" applyFont="1" applyBorder="1" applyAlignment="1">
      <alignment horizontal="center" vertical="center" wrapText="1"/>
    </xf>
    <xf numFmtId="0" fontId="55" fillId="0" borderId="27" xfId="0" applyFont="1" applyBorder="1" applyAlignment="1">
      <alignment horizontal="center" vertical="center" wrapText="1"/>
    </xf>
    <xf numFmtId="0" fontId="55" fillId="0" borderId="2" xfId="0" applyFont="1" applyBorder="1" applyAlignment="1">
      <alignment horizontal="center" vertical="center" wrapText="1"/>
    </xf>
    <xf numFmtId="0" fontId="55" fillId="0" borderId="55" xfId="0" applyFont="1" applyBorder="1" applyAlignment="1">
      <alignment horizontal="center" vertical="center" wrapText="1"/>
    </xf>
    <xf numFmtId="0" fontId="55" fillId="0" borderId="20" xfId="0" applyFont="1" applyBorder="1" applyAlignment="1">
      <alignment horizontal="center" vertical="center" wrapText="1"/>
    </xf>
    <xf numFmtId="0" fontId="55" fillId="0" borderId="20" xfId="0" applyFont="1" applyBorder="1" applyAlignment="1">
      <alignment horizontal="distributed" vertical="center" wrapText="1"/>
    </xf>
    <xf numFmtId="184" fontId="55" fillId="0" borderId="20" xfId="0" applyNumberFormat="1" applyFont="1" applyBorder="1" applyAlignment="1">
      <alignment horizontal="right" vertical="center" wrapText="1"/>
    </xf>
    <xf numFmtId="197" fontId="55" fillId="0" borderId="20" xfId="0" applyNumberFormat="1" applyFont="1" applyBorder="1" applyAlignment="1">
      <alignment horizontal="right" vertical="center" wrapText="1"/>
    </xf>
    <xf numFmtId="195" fontId="31" fillId="0" borderId="18" xfId="0" applyNumberFormat="1" applyFont="1" applyBorder="1" applyAlignment="1">
      <alignment horizontal="center" vertical="center" wrapText="1"/>
    </xf>
    <xf numFmtId="195" fontId="31" fillId="0" borderId="21" xfId="0" applyNumberFormat="1" applyFont="1" applyBorder="1" applyAlignment="1">
      <alignment horizontal="center" vertical="center" wrapText="1"/>
    </xf>
    <xf numFmtId="195" fontId="31" fillId="0" borderId="47" xfId="0" applyNumberFormat="1" applyFont="1" applyBorder="1" applyAlignment="1">
      <alignment horizontal="center" vertical="center" wrapText="1"/>
    </xf>
    <xf numFmtId="0" fontId="31" fillId="0" borderId="18" xfId="0" applyFont="1" applyBorder="1" applyAlignment="1">
      <alignment horizontal="center" vertical="center" wrapText="1"/>
    </xf>
    <xf numFmtId="0" fontId="31" fillId="0" borderId="21" xfId="0" applyFont="1" applyBorder="1" applyAlignment="1">
      <alignment horizontal="center" vertical="center" wrapText="1"/>
    </xf>
    <xf numFmtId="0" fontId="31" fillId="0" borderId="47" xfId="0" applyFont="1" applyBorder="1" applyAlignment="1">
      <alignment horizontal="center" vertical="center" wrapText="1"/>
    </xf>
    <xf numFmtId="0" fontId="31" fillId="0" borderId="37" xfId="0" applyFont="1" applyBorder="1" applyAlignment="1" applyProtection="1">
      <alignment horizontal="center" vertical="center"/>
      <protection locked="0"/>
    </xf>
    <xf numFmtId="0" fontId="31" fillId="0" borderId="38" xfId="0" applyFont="1" applyBorder="1" applyAlignment="1" applyProtection="1">
      <alignment horizontal="center" vertical="center"/>
      <protection locked="0"/>
    </xf>
    <xf numFmtId="0" fontId="31" fillId="0" borderId="46" xfId="0" applyFont="1" applyBorder="1" applyAlignment="1" applyProtection="1">
      <alignment horizontal="center" vertical="center"/>
      <protection locked="0"/>
    </xf>
    <xf numFmtId="0" fontId="31" fillId="0" borderId="39" xfId="0" applyFont="1" applyBorder="1" applyAlignment="1" applyProtection="1">
      <alignment horizontal="center" vertical="center"/>
      <protection locked="0"/>
    </xf>
    <xf numFmtId="0" fontId="31" fillId="0" borderId="0" xfId="0" applyFont="1" applyAlignment="1" applyProtection="1">
      <alignment horizontal="center" vertical="center"/>
      <protection locked="0"/>
    </xf>
    <xf numFmtId="0" fontId="31" fillId="0" borderId="45" xfId="0" applyFont="1" applyBorder="1" applyAlignment="1" applyProtection="1">
      <alignment horizontal="center" vertical="center"/>
      <protection locked="0"/>
    </xf>
    <xf numFmtId="0" fontId="31" fillId="0" borderId="27" xfId="0" applyFont="1" applyBorder="1" applyAlignment="1" applyProtection="1">
      <alignment horizontal="center" vertical="center"/>
      <protection locked="0"/>
    </xf>
    <xf numFmtId="0" fontId="31" fillId="0" borderId="2" xfId="0" applyFont="1" applyBorder="1" applyAlignment="1" applyProtection="1">
      <alignment horizontal="center" vertical="center"/>
      <protection locked="0"/>
    </xf>
    <xf numFmtId="0" fontId="31" fillId="0" borderId="55" xfId="0" applyFont="1" applyBorder="1" applyAlignment="1" applyProtection="1">
      <alignment horizontal="center" vertical="center"/>
      <protection locked="0"/>
    </xf>
  </cellXfs>
  <cellStyles count="13">
    <cellStyle name="桁区切り" xfId="1" builtinId="6"/>
    <cellStyle name="桁区切り 2" xfId="5" xr:uid="{00000000-0005-0000-0000-000001000000}"/>
    <cellStyle name="桁区切り 2 2" xfId="9" xr:uid="{00000000-0005-0000-0000-000002000000}"/>
    <cellStyle name="桁区切り 3" xfId="7" xr:uid="{00000000-0005-0000-0000-000003000000}"/>
    <cellStyle name="標準" xfId="0" builtinId="0"/>
    <cellStyle name="標準 2" xfId="2" xr:uid="{00000000-0005-0000-0000-000005000000}"/>
    <cellStyle name="標準 3" xfId="4" xr:uid="{00000000-0005-0000-0000-000006000000}"/>
    <cellStyle name="標準 4" xfId="6" xr:uid="{00000000-0005-0000-0000-000007000000}"/>
    <cellStyle name="標準 5" xfId="11" xr:uid="{00000000-0005-0000-0000-000008000000}"/>
    <cellStyle name="標準 6" xfId="12" xr:uid="{00000000-0005-0000-0000-000009000000}"/>
    <cellStyle name="標準_005許可申請図書マクロ" xfId="3" xr:uid="{00000000-0005-0000-0000-00000B000000}"/>
    <cellStyle name="標準_005流入出量マクロ" xfId="10" xr:uid="{00000000-0005-0000-0000-00000C000000}"/>
    <cellStyle name="標準_許可申請図書（貯留浸透）" xfId="8" xr:uid="{00000000-0005-0000-0000-00000D000000}"/>
  </cellStyles>
  <dxfs count="54">
    <dxf>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bgColor theme="8" tint="0.79998168889431442"/>
        </patternFill>
      </fill>
    </dxf>
    <dxf>
      <fill>
        <patternFill>
          <bgColor theme="8" tint="0.79998168889431442"/>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b/>
        <i val="0"/>
        <color theme="0"/>
      </font>
      <fill>
        <patternFill>
          <bgColor rgb="FFFF0000"/>
        </patternFill>
      </fill>
      <border>
        <left style="thin">
          <color auto="1"/>
        </left>
        <right style="thin">
          <color auto="1"/>
        </right>
        <top style="thin">
          <color auto="1"/>
        </top>
        <bottom style="thin">
          <color auto="1"/>
        </bottom>
      </border>
    </dxf>
    <dxf>
      <fill>
        <patternFill>
          <bgColor rgb="FFFFFF00"/>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font>
    </dxf>
    <dxf>
      <font>
        <b/>
        <i val="0"/>
        <color theme="0"/>
      </font>
      <fill>
        <patternFill>
          <bgColor rgb="FFFF0000"/>
        </patternFill>
      </fill>
    </dxf>
    <dxf>
      <fill>
        <patternFill>
          <bgColor theme="0" tint="-0.24994659260841701"/>
        </patternFill>
      </fill>
    </dxf>
    <dxf>
      <font>
        <color theme="0"/>
      </font>
    </dxf>
    <dxf>
      <font>
        <color theme="0"/>
      </font>
    </dxf>
    <dxf>
      <font>
        <color theme="0"/>
      </font>
    </dxf>
    <dxf>
      <font>
        <color theme="0"/>
      </font>
    </dxf>
    <dxf>
      <font>
        <b/>
        <i val="0"/>
        <color theme="1"/>
      </font>
      <fill>
        <patternFill>
          <bgColor theme="4" tint="0.79998168889431442"/>
        </patternFill>
      </fill>
    </dxf>
    <dxf>
      <font>
        <b/>
        <i val="0"/>
        <color theme="0"/>
      </font>
      <fill>
        <patternFill>
          <bgColor rgb="FFFF0000"/>
        </patternFill>
      </fill>
    </dxf>
  </dxfs>
  <tableStyles count="0" defaultTableStyle="TableStyleMedium2" defaultPivotStyle="PivotStyleLight16"/>
  <colors>
    <mruColors>
      <color rgb="FFFFFFFF"/>
      <color rgb="FF0000FF"/>
      <color rgb="FF99C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ＭＳ Ｐゴシック"/>
                <a:ea typeface="ＭＳ Ｐゴシック"/>
                <a:cs typeface="ＭＳ Ｐゴシック"/>
              </a:defRPr>
            </a:pPr>
            <a:r>
              <a:rPr lang="ja-JP" altLang="en-US" sz="1200" b="1"/>
              <a:t>流量ハイドログラフ（ポンプ排水）</a:t>
            </a:r>
          </a:p>
        </c:rich>
      </c:tx>
      <c:layout>
        <c:manualLayout>
          <c:xMode val="edge"/>
          <c:yMode val="edge"/>
          <c:x val="0.41897894246935041"/>
          <c:y val="3.6515388628065387E-2"/>
        </c:manualLayout>
      </c:layout>
      <c:overlay val="0"/>
      <c:spPr>
        <a:noFill/>
        <a:ln w="25400">
          <a:noFill/>
        </a:ln>
      </c:spPr>
    </c:title>
    <c:autoTitleDeleted val="0"/>
    <c:plotArea>
      <c:layout>
        <c:manualLayout>
          <c:layoutTarget val="inner"/>
          <c:xMode val="edge"/>
          <c:yMode val="edge"/>
          <c:x val="0.15146315010895375"/>
          <c:y val="0.10319781001901794"/>
          <c:w val="0.75130601614735038"/>
          <c:h val="0.78696638996679158"/>
        </c:manualLayout>
      </c:layout>
      <c:lineChart>
        <c:grouping val="standard"/>
        <c:varyColors val="0"/>
        <c:ser>
          <c:idx val="0"/>
          <c:order val="0"/>
          <c:tx>
            <c:strRef>
              <c:f>'調節計算（ポンプ）'!$B$6</c:f>
              <c:strCache>
                <c:ptCount val="1"/>
                <c:pt idx="0">
                  <c:v>行為後流入量</c:v>
                </c:pt>
              </c:strCache>
            </c:strRef>
          </c:tx>
          <c:spPr>
            <a:ln w="25400">
              <a:solidFill>
                <a:srgbClr val="0000FF"/>
              </a:solidFill>
              <a:prstDash val="solid"/>
            </a:ln>
          </c:spPr>
          <c:marker>
            <c:symbol val="none"/>
          </c:marker>
          <c:cat>
            <c:numRef>
              <c:f>'調節計算（ポンプ）'!$H$7:$H$151</c:f>
              <c:numCache>
                <c:formatCode>General</c:formatCode>
                <c:ptCount val="145"/>
                <c:pt idx="0">
                  <c:v>0</c:v>
                </c:pt>
                <c:pt idx="1">
                  <c:v>0.16666666666666666</c:v>
                </c:pt>
                <c:pt idx="2">
                  <c:v>0.33333333333333331</c:v>
                </c:pt>
                <c:pt idx="3">
                  <c:v>0.5</c:v>
                </c:pt>
                <c:pt idx="4">
                  <c:v>0.66666666666666663</c:v>
                </c:pt>
                <c:pt idx="5">
                  <c:v>0.83333333333333326</c:v>
                </c:pt>
                <c:pt idx="6">
                  <c:v>0.99999999999999989</c:v>
                </c:pt>
                <c:pt idx="7">
                  <c:v>1.1666666666666665</c:v>
                </c:pt>
                <c:pt idx="8">
                  <c:v>1.3333333333333333</c:v>
                </c:pt>
                <c:pt idx="9">
                  <c:v>1.5</c:v>
                </c:pt>
                <c:pt idx="10">
                  <c:v>1.6666666666666667</c:v>
                </c:pt>
                <c:pt idx="11">
                  <c:v>1.8333333333333335</c:v>
                </c:pt>
                <c:pt idx="12">
                  <c:v>2</c:v>
                </c:pt>
                <c:pt idx="13">
                  <c:v>2.1666666666666665</c:v>
                </c:pt>
                <c:pt idx="14">
                  <c:v>2.333333333333333</c:v>
                </c:pt>
                <c:pt idx="15">
                  <c:v>2.4999999999999996</c:v>
                </c:pt>
                <c:pt idx="16">
                  <c:v>2.6666666666666661</c:v>
                </c:pt>
                <c:pt idx="17">
                  <c:v>2.8333333333333326</c:v>
                </c:pt>
                <c:pt idx="18">
                  <c:v>2.9999999999999991</c:v>
                </c:pt>
                <c:pt idx="19">
                  <c:v>3.1666666666666656</c:v>
                </c:pt>
                <c:pt idx="20">
                  <c:v>3.3333333333333321</c:v>
                </c:pt>
                <c:pt idx="21">
                  <c:v>3.4999999999999987</c:v>
                </c:pt>
                <c:pt idx="22">
                  <c:v>3.6666666666666652</c:v>
                </c:pt>
                <c:pt idx="23">
                  <c:v>3.8333333333333317</c:v>
                </c:pt>
                <c:pt idx="24">
                  <c:v>3.9999999999999982</c:v>
                </c:pt>
                <c:pt idx="25">
                  <c:v>4.1666666666666652</c:v>
                </c:pt>
                <c:pt idx="26">
                  <c:v>4.3333333333333321</c:v>
                </c:pt>
                <c:pt idx="27">
                  <c:v>4.4999999999999991</c:v>
                </c:pt>
                <c:pt idx="28">
                  <c:v>4.6666666666666661</c:v>
                </c:pt>
                <c:pt idx="29">
                  <c:v>4.833333333333333</c:v>
                </c:pt>
                <c:pt idx="30">
                  <c:v>5</c:v>
                </c:pt>
                <c:pt idx="31">
                  <c:v>5.166666666666667</c:v>
                </c:pt>
                <c:pt idx="32">
                  <c:v>5.3333333333333339</c:v>
                </c:pt>
                <c:pt idx="33">
                  <c:v>5.5000000000000009</c:v>
                </c:pt>
                <c:pt idx="34">
                  <c:v>5.6666666666666679</c:v>
                </c:pt>
                <c:pt idx="35">
                  <c:v>5.8333333333333348</c:v>
                </c:pt>
                <c:pt idx="36">
                  <c:v>6.0000000000000018</c:v>
                </c:pt>
                <c:pt idx="37">
                  <c:v>6.1666666666666687</c:v>
                </c:pt>
                <c:pt idx="38">
                  <c:v>6.3333333333333357</c:v>
                </c:pt>
                <c:pt idx="39">
                  <c:v>6.5000000000000027</c:v>
                </c:pt>
                <c:pt idx="40">
                  <c:v>6.6666666666666696</c:v>
                </c:pt>
                <c:pt idx="41">
                  <c:v>6.8333333333333366</c:v>
                </c:pt>
                <c:pt idx="42">
                  <c:v>7.0000000000000036</c:v>
                </c:pt>
                <c:pt idx="43">
                  <c:v>7.1666666666666705</c:v>
                </c:pt>
                <c:pt idx="44">
                  <c:v>7.3333333333333375</c:v>
                </c:pt>
                <c:pt idx="45">
                  <c:v>7.5000000000000044</c:v>
                </c:pt>
                <c:pt idx="46">
                  <c:v>7.6666666666666714</c:v>
                </c:pt>
                <c:pt idx="47">
                  <c:v>7.8333333333333384</c:v>
                </c:pt>
                <c:pt idx="48">
                  <c:v>8.0000000000000053</c:v>
                </c:pt>
                <c:pt idx="49">
                  <c:v>8.1666666666666714</c:v>
                </c:pt>
                <c:pt idx="50">
                  <c:v>8.3333333333333375</c:v>
                </c:pt>
                <c:pt idx="51">
                  <c:v>8.5000000000000036</c:v>
                </c:pt>
                <c:pt idx="52">
                  <c:v>8.6666666666666696</c:v>
                </c:pt>
                <c:pt idx="53">
                  <c:v>8.8333333333333357</c:v>
                </c:pt>
                <c:pt idx="54">
                  <c:v>9.0000000000000018</c:v>
                </c:pt>
                <c:pt idx="55">
                  <c:v>9.1666666666666679</c:v>
                </c:pt>
                <c:pt idx="56">
                  <c:v>9.3333333333333339</c:v>
                </c:pt>
                <c:pt idx="57">
                  <c:v>9.5</c:v>
                </c:pt>
                <c:pt idx="58">
                  <c:v>9.6666666666666661</c:v>
                </c:pt>
                <c:pt idx="59">
                  <c:v>9.8333333333333321</c:v>
                </c:pt>
                <c:pt idx="60">
                  <c:v>9.9999999999999982</c:v>
                </c:pt>
                <c:pt idx="61">
                  <c:v>10.166666666666664</c:v>
                </c:pt>
                <c:pt idx="62">
                  <c:v>10.33333333333333</c:v>
                </c:pt>
                <c:pt idx="63">
                  <c:v>10.499999999999996</c:v>
                </c:pt>
                <c:pt idx="64">
                  <c:v>10.666666666666663</c:v>
                </c:pt>
                <c:pt idx="65">
                  <c:v>10.833333333333329</c:v>
                </c:pt>
                <c:pt idx="66">
                  <c:v>10.999999999999995</c:v>
                </c:pt>
                <c:pt idx="67">
                  <c:v>11.166666666666661</c:v>
                </c:pt>
                <c:pt idx="68">
                  <c:v>11.333333333333327</c:v>
                </c:pt>
                <c:pt idx="69">
                  <c:v>11.499999999999993</c:v>
                </c:pt>
                <c:pt idx="70">
                  <c:v>11.666666666666659</c:v>
                </c:pt>
                <c:pt idx="71">
                  <c:v>11.833333333333325</c:v>
                </c:pt>
                <c:pt idx="72">
                  <c:v>11.999999999999991</c:v>
                </c:pt>
                <c:pt idx="73">
                  <c:v>12.166666666666657</c:v>
                </c:pt>
                <c:pt idx="74">
                  <c:v>12.333333333333323</c:v>
                </c:pt>
                <c:pt idx="75">
                  <c:v>12.499999999999989</c:v>
                </c:pt>
                <c:pt idx="76">
                  <c:v>12.666666666666655</c:v>
                </c:pt>
                <c:pt idx="77">
                  <c:v>12.833333333333321</c:v>
                </c:pt>
                <c:pt idx="78">
                  <c:v>12.999999999999988</c:v>
                </c:pt>
                <c:pt idx="79">
                  <c:v>13.166666666666654</c:v>
                </c:pt>
                <c:pt idx="80">
                  <c:v>13.33333333333332</c:v>
                </c:pt>
                <c:pt idx="81">
                  <c:v>13.499999999999986</c:v>
                </c:pt>
                <c:pt idx="82">
                  <c:v>13.666666666666652</c:v>
                </c:pt>
                <c:pt idx="83">
                  <c:v>13.833333333333318</c:v>
                </c:pt>
                <c:pt idx="84">
                  <c:v>13.999999999999984</c:v>
                </c:pt>
                <c:pt idx="85">
                  <c:v>14.16666666666665</c:v>
                </c:pt>
                <c:pt idx="86">
                  <c:v>14.333333333333316</c:v>
                </c:pt>
                <c:pt idx="87">
                  <c:v>14.499999999999982</c:v>
                </c:pt>
                <c:pt idx="88">
                  <c:v>14.666666666666648</c:v>
                </c:pt>
                <c:pt idx="89">
                  <c:v>14.833333333333314</c:v>
                </c:pt>
                <c:pt idx="90">
                  <c:v>14.99999999999998</c:v>
                </c:pt>
                <c:pt idx="91">
                  <c:v>15.166666666666647</c:v>
                </c:pt>
                <c:pt idx="92">
                  <c:v>15.333333333333313</c:v>
                </c:pt>
                <c:pt idx="93">
                  <c:v>15.499999999999979</c:v>
                </c:pt>
                <c:pt idx="94">
                  <c:v>15.666666666666645</c:v>
                </c:pt>
                <c:pt idx="95">
                  <c:v>15.833333333333311</c:v>
                </c:pt>
                <c:pt idx="96">
                  <c:v>15.999999999999977</c:v>
                </c:pt>
                <c:pt idx="97">
                  <c:v>16.166666666666643</c:v>
                </c:pt>
                <c:pt idx="98">
                  <c:v>16.333333333333311</c:v>
                </c:pt>
                <c:pt idx="99">
                  <c:v>16.499999999999979</c:v>
                </c:pt>
                <c:pt idx="100">
                  <c:v>16.666666666666647</c:v>
                </c:pt>
                <c:pt idx="101">
                  <c:v>16.833333333333314</c:v>
                </c:pt>
                <c:pt idx="102">
                  <c:v>16.999999999999982</c:v>
                </c:pt>
                <c:pt idx="103">
                  <c:v>17.16666666666665</c:v>
                </c:pt>
                <c:pt idx="104">
                  <c:v>17.333333333333318</c:v>
                </c:pt>
                <c:pt idx="105">
                  <c:v>17.499999999999986</c:v>
                </c:pt>
                <c:pt idx="106">
                  <c:v>17.666666666666654</c:v>
                </c:pt>
                <c:pt idx="107">
                  <c:v>17.833333333333321</c:v>
                </c:pt>
                <c:pt idx="108">
                  <c:v>17.999999999999989</c:v>
                </c:pt>
                <c:pt idx="109">
                  <c:v>18.166666666666657</c:v>
                </c:pt>
                <c:pt idx="110">
                  <c:v>18.333333333333325</c:v>
                </c:pt>
                <c:pt idx="111">
                  <c:v>18.499999999999993</c:v>
                </c:pt>
                <c:pt idx="112">
                  <c:v>18.666666666666661</c:v>
                </c:pt>
                <c:pt idx="113">
                  <c:v>18.833333333333329</c:v>
                </c:pt>
                <c:pt idx="114">
                  <c:v>18.999999999999996</c:v>
                </c:pt>
                <c:pt idx="115">
                  <c:v>19.166666666666664</c:v>
                </c:pt>
                <c:pt idx="116">
                  <c:v>19.333333333333332</c:v>
                </c:pt>
                <c:pt idx="117">
                  <c:v>19.5</c:v>
                </c:pt>
                <c:pt idx="118">
                  <c:v>19.666666666666668</c:v>
                </c:pt>
                <c:pt idx="119">
                  <c:v>19.833333333333336</c:v>
                </c:pt>
                <c:pt idx="120">
                  <c:v>20.000000000000004</c:v>
                </c:pt>
                <c:pt idx="121">
                  <c:v>20.166666666666671</c:v>
                </c:pt>
                <c:pt idx="122">
                  <c:v>20.333333333333339</c:v>
                </c:pt>
                <c:pt idx="123">
                  <c:v>20.500000000000007</c:v>
                </c:pt>
                <c:pt idx="124">
                  <c:v>20.666666666666675</c:v>
                </c:pt>
                <c:pt idx="125">
                  <c:v>20.833333333333343</c:v>
                </c:pt>
                <c:pt idx="126">
                  <c:v>21.000000000000011</c:v>
                </c:pt>
                <c:pt idx="127">
                  <c:v>21.166666666666679</c:v>
                </c:pt>
                <c:pt idx="128">
                  <c:v>21.333333333333346</c:v>
                </c:pt>
                <c:pt idx="129">
                  <c:v>21.500000000000014</c:v>
                </c:pt>
                <c:pt idx="130">
                  <c:v>21.666666666666682</c:v>
                </c:pt>
                <c:pt idx="131">
                  <c:v>21.83333333333335</c:v>
                </c:pt>
                <c:pt idx="132">
                  <c:v>22.000000000000018</c:v>
                </c:pt>
                <c:pt idx="133">
                  <c:v>22.166666666666686</c:v>
                </c:pt>
                <c:pt idx="134">
                  <c:v>22.333333333333353</c:v>
                </c:pt>
                <c:pt idx="135">
                  <c:v>22.500000000000021</c:v>
                </c:pt>
                <c:pt idx="136">
                  <c:v>22.666666666666689</c:v>
                </c:pt>
                <c:pt idx="137">
                  <c:v>22.833333333333357</c:v>
                </c:pt>
                <c:pt idx="138">
                  <c:v>23.000000000000025</c:v>
                </c:pt>
                <c:pt idx="139">
                  <c:v>23.166666666666693</c:v>
                </c:pt>
                <c:pt idx="140">
                  <c:v>23.333333333333361</c:v>
                </c:pt>
                <c:pt idx="141">
                  <c:v>23.500000000000028</c:v>
                </c:pt>
                <c:pt idx="142">
                  <c:v>23.666666666666696</c:v>
                </c:pt>
                <c:pt idx="143">
                  <c:v>23.833333333333364</c:v>
                </c:pt>
                <c:pt idx="144">
                  <c:v>24.000000000000032</c:v>
                </c:pt>
              </c:numCache>
            </c:numRef>
          </c:cat>
          <c:val>
            <c:numRef>
              <c:f>'調節計算（ポンプ）'!$B$7:$B$151</c:f>
              <c:numCache>
                <c:formatCode>0.000000_ </c:formatCode>
                <c:ptCount val="145"/>
                <c:pt idx="0">
                  <c:v>0</c:v>
                </c:pt>
                <c:pt idx="1">
                  <c:v>7.4999999999999997E-3</c:v>
                </c:pt>
                <c:pt idx="2">
                  <c:v>7.4999999999999997E-3</c:v>
                </c:pt>
                <c:pt idx="3">
                  <c:v>7.4999999999999997E-3</c:v>
                </c:pt>
                <c:pt idx="4">
                  <c:v>7.4999999999999997E-3</c:v>
                </c:pt>
                <c:pt idx="5">
                  <c:v>7.7499999999999999E-3</c:v>
                </c:pt>
                <c:pt idx="6">
                  <c:v>7.7499999999999999E-3</c:v>
                </c:pt>
                <c:pt idx="7">
                  <c:v>7.7499999999999999E-3</c:v>
                </c:pt>
                <c:pt idx="8">
                  <c:v>8.0000000000000002E-3</c:v>
                </c:pt>
                <c:pt idx="9">
                  <c:v>8.0000000000000002E-3</c:v>
                </c:pt>
                <c:pt idx="10">
                  <c:v>8.0000000000000002E-3</c:v>
                </c:pt>
                <c:pt idx="11">
                  <c:v>8.2500000000000004E-3</c:v>
                </c:pt>
                <c:pt idx="12">
                  <c:v>8.2500000000000004E-3</c:v>
                </c:pt>
                <c:pt idx="13">
                  <c:v>8.5000000000000006E-3</c:v>
                </c:pt>
                <c:pt idx="14">
                  <c:v>8.5000000000000006E-3</c:v>
                </c:pt>
                <c:pt idx="15">
                  <c:v>8.5000000000000006E-3</c:v>
                </c:pt>
                <c:pt idx="16">
                  <c:v>8.7500000000000008E-3</c:v>
                </c:pt>
                <c:pt idx="17">
                  <c:v>8.7500000000000008E-3</c:v>
                </c:pt>
                <c:pt idx="18">
                  <c:v>8.9999999999999993E-3</c:v>
                </c:pt>
                <c:pt idx="19">
                  <c:v>8.9999999999999993E-3</c:v>
                </c:pt>
                <c:pt idx="20">
                  <c:v>9.2499999999999995E-3</c:v>
                </c:pt>
                <c:pt idx="21">
                  <c:v>9.2499999999999995E-3</c:v>
                </c:pt>
                <c:pt idx="22">
                  <c:v>9.4999999999999998E-3</c:v>
                </c:pt>
                <c:pt idx="23">
                  <c:v>9.4999999999999998E-3</c:v>
                </c:pt>
                <c:pt idx="24">
                  <c:v>9.75E-3</c:v>
                </c:pt>
                <c:pt idx="25">
                  <c:v>9.75E-3</c:v>
                </c:pt>
                <c:pt idx="26">
                  <c:v>0.01</c:v>
                </c:pt>
                <c:pt idx="27">
                  <c:v>0.01</c:v>
                </c:pt>
                <c:pt idx="28">
                  <c:v>1.025E-2</c:v>
                </c:pt>
                <c:pt idx="29">
                  <c:v>1.0500000000000001E-2</c:v>
                </c:pt>
                <c:pt idx="30">
                  <c:v>1.0500000000000001E-2</c:v>
                </c:pt>
                <c:pt idx="31">
                  <c:v>1.0749999999999999E-2</c:v>
                </c:pt>
                <c:pt idx="32">
                  <c:v>1.0999999999999999E-2</c:v>
                </c:pt>
                <c:pt idx="33">
                  <c:v>1.0999999999999999E-2</c:v>
                </c:pt>
                <c:pt idx="34">
                  <c:v>1.125E-2</c:v>
                </c:pt>
                <c:pt idx="35">
                  <c:v>1.15E-2</c:v>
                </c:pt>
                <c:pt idx="36">
                  <c:v>1.175E-2</c:v>
                </c:pt>
                <c:pt idx="37">
                  <c:v>1.2E-2</c:v>
                </c:pt>
                <c:pt idx="38">
                  <c:v>1.225E-2</c:v>
                </c:pt>
                <c:pt idx="39">
                  <c:v>1.2500000000000001E-2</c:v>
                </c:pt>
                <c:pt idx="40">
                  <c:v>1.2749999999999999E-2</c:v>
                </c:pt>
                <c:pt idx="41">
                  <c:v>1.2999999999999999E-2</c:v>
                </c:pt>
                <c:pt idx="42">
                  <c:v>1.325E-2</c:v>
                </c:pt>
                <c:pt idx="43">
                  <c:v>1.35E-2</c:v>
                </c:pt>
                <c:pt idx="44">
                  <c:v>1.375E-2</c:v>
                </c:pt>
                <c:pt idx="45">
                  <c:v>1.4250000000000001E-2</c:v>
                </c:pt>
                <c:pt idx="46">
                  <c:v>1.4500000000000001E-2</c:v>
                </c:pt>
                <c:pt idx="47">
                  <c:v>1.4999999999999999E-2</c:v>
                </c:pt>
                <c:pt idx="48">
                  <c:v>1.55E-2</c:v>
                </c:pt>
                <c:pt idx="49">
                  <c:v>1.575E-2</c:v>
                </c:pt>
                <c:pt idx="50">
                  <c:v>1.6250000000000001E-2</c:v>
                </c:pt>
                <c:pt idx="51">
                  <c:v>1.6750000000000001E-2</c:v>
                </c:pt>
                <c:pt idx="52">
                  <c:v>1.7500000000000002E-2</c:v>
                </c:pt>
                <c:pt idx="53">
                  <c:v>1.7999999999999999E-2</c:v>
                </c:pt>
                <c:pt idx="54">
                  <c:v>1.8749999999999999E-2</c:v>
                </c:pt>
                <c:pt idx="55">
                  <c:v>1.95E-2</c:v>
                </c:pt>
                <c:pt idx="56">
                  <c:v>2.0250000000000001E-2</c:v>
                </c:pt>
                <c:pt idx="57">
                  <c:v>2.1250000000000002E-2</c:v>
                </c:pt>
                <c:pt idx="58">
                  <c:v>2.2249999999999999E-2</c:v>
                </c:pt>
                <c:pt idx="59">
                  <c:v>2.325E-2</c:v>
                </c:pt>
                <c:pt idx="60">
                  <c:v>2.4500000000000001E-2</c:v>
                </c:pt>
                <c:pt idx="61">
                  <c:v>2.5999999999999999E-2</c:v>
                </c:pt>
                <c:pt idx="62">
                  <c:v>2.775E-2</c:v>
                </c:pt>
                <c:pt idx="63">
                  <c:v>2.9749999999999999E-2</c:v>
                </c:pt>
                <c:pt idx="64">
                  <c:v>3.2250000000000001E-2</c:v>
                </c:pt>
                <c:pt idx="65">
                  <c:v>3.5249999999999997E-2</c:v>
                </c:pt>
                <c:pt idx="66">
                  <c:v>3.925E-2</c:v>
                </c:pt>
                <c:pt idx="67">
                  <c:v>4.4249999999999998E-2</c:v>
                </c:pt>
                <c:pt idx="68">
                  <c:v>5.1249999999999997E-2</c:v>
                </c:pt>
                <c:pt idx="69">
                  <c:v>6.1749999999999999E-2</c:v>
                </c:pt>
                <c:pt idx="70">
                  <c:v>8.0250000000000002E-2</c:v>
                </c:pt>
                <c:pt idx="71">
                  <c:v>0.1215</c:v>
                </c:pt>
                <c:pt idx="72">
                  <c:v>0.43075000000000002</c:v>
                </c:pt>
                <c:pt idx="73">
                  <c:v>0.17449999999999999</c:v>
                </c:pt>
                <c:pt idx="74">
                  <c:v>9.5750000000000002E-2</c:v>
                </c:pt>
                <c:pt idx="75">
                  <c:v>6.9500000000000006E-2</c:v>
                </c:pt>
                <c:pt idx="76">
                  <c:v>5.6000000000000001E-2</c:v>
                </c:pt>
                <c:pt idx="77">
                  <c:v>4.7500000000000001E-2</c:v>
                </c:pt>
                <c:pt idx="78">
                  <c:v>4.1500000000000002E-2</c:v>
                </c:pt>
                <c:pt idx="79">
                  <c:v>3.6999999999999998E-2</c:v>
                </c:pt>
                <c:pt idx="80">
                  <c:v>3.3750000000000002E-2</c:v>
                </c:pt>
                <c:pt idx="81">
                  <c:v>3.1E-2</c:v>
                </c:pt>
                <c:pt idx="82">
                  <c:v>2.8750000000000001E-2</c:v>
                </c:pt>
                <c:pt idx="83">
                  <c:v>2.7E-2</c:v>
                </c:pt>
                <c:pt idx="84">
                  <c:v>2.5250000000000002E-2</c:v>
                </c:pt>
                <c:pt idx="85">
                  <c:v>2.4E-2</c:v>
                </c:pt>
                <c:pt idx="86">
                  <c:v>2.2749999999999999E-2</c:v>
                </c:pt>
                <c:pt idx="87">
                  <c:v>2.1749999999999999E-2</c:v>
                </c:pt>
                <c:pt idx="88">
                  <c:v>2.0750000000000001E-2</c:v>
                </c:pt>
                <c:pt idx="89">
                  <c:v>1.975E-2</c:v>
                </c:pt>
                <c:pt idx="90">
                  <c:v>1.9E-2</c:v>
                </c:pt>
                <c:pt idx="91">
                  <c:v>1.8249999999999999E-2</c:v>
                </c:pt>
                <c:pt idx="92">
                  <c:v>1.7749999999999998E-2</c:v>
                </c:pt>
                <c:pt idx="93">
                  <c:v>1.7000000000000001E-2</c:v>
                </c:pt>
                <c:pt idx="94">
                  <c:v>1.6500000000000001E-2</c:v>
                </c:pt>
                <c:pt idx="95">
                  <c:v>1.6E-2</c:v>
                </c:pt>
                <c:pt idx="96">
                  <c:v>1.55E-2</c:v>
                </c:pt>
                <c:pt idx="97">
                  <c:v>1.525E-2</c:v>
                </c:pt>
                <c:pt idx="98">
                  <c:v>1.4749999999999999E-2</c:v>
                </c:pt>
                <c:pt idx="99">
                  <c:v>1.4500000000000001E-2</c:v>
                </c:pt>
                <c:pt idx="100">
                  <c:v>1.4E-2</c:v>
                </c:pt>
                <c:pt idx="101">
                  <c:v>1.375E-2</c:v>
                </c:pt>
                <c:pt idx="102">
                  <c:v>1.35E-2</c:v>
                </c:pt>
                <c:pt idx="103">
                  <c:v>1.2999999999999999E-2</c:v>
                </c:pt>
                <c:pt idx="104">
                  <c:v>1.2749999999999999E-2</c:v>
                </c:pt>
                <c:pt idx="105">
                  <c:v>1.2500000000000001E-2</c:v>
                </c:pt>
                <c:pt idx="106">
                  <c:v>1.225E-2</c:v>
                </c:pt>
                <c:pt idx="107">
                  <c:v>1.2E-2</c:v>
                </c:pt>
                <c:pt idx="108">
                  <c:v>1.175E-2</c:v>
                </c:pt>
                <c:pt idx="109">
                  <c:v>1.15E-2</c:v>
                </c:pt>
                <c:pt idx="110">
                  <c:v>1.15E-2</c:v>
                </c:pt>
                <c:pt idx="111">
                  <c:v>1.125E-2</c:v>
                </c:pt>
                <c:pt idx="112">
                  <c:v>1.0999999999999999E-2</c:v>
                </c:pt>
                <c:pt idx="113">
                  <c:v>1.0749999999999999E-2</c:v>
                </c:pt>
                <c:pt idx="114">
                  <c:v>1.0749999999999999E-2</c:v>
                </c:pt>
                <c:pt idx="115">
                  <c:v>1.0500000000000001E-2</c:v>
                </c:pt>
                <c:pt idx="116">
                  <c:v>1.025E-2</c:v>
                </c:pt>
                <c:pt idx="117">
                  <c:v>1.025E-2</c:v>
                </c:pt>
                <c:pt idx="118">
                  <c:v>0.01</c:v>
                </c:pt>
                <c:pt idx="119">
                  <c:v>9.75E-3</c:v>
                </c:pt>
                <c:pt idx="120">
                  <c:v>9.75E-3</c:v>
                </c:pt>
                <c:pt idx="121">
                  <c:v>9.4999999999999998E-3</c:v>
                </c:pt>
                <c:pt idx="122">
                  <c:v>9.4999999999999998E-3</c:v>
                </c:pt>
                <c:pt idx="123">
                  <c:v>9.2499999999999995E-3</c:v>
                </c:pt>
                <c:pt idx="124">
                  <c:v>9.2499999999999995E-3</c:v>
                </c:pt>
                <c:pt idx="125">
                  <c:v>8.9999999999999993E-3</c:v>
                </c:pt>
                <c:pt idx="126">
                  <c:v>8.9999999999999993E-3</c:v>
                </c:pt>
                <c:pt idx="127">
                  <c:v>8.7500000000000008E-3</c:v>
                </c:pt>
                <c:pt idx="128">
                  <c:v>8.7500000000000008E-3</c:v>
                </c:pt>
                <c:pt idx="129">
                  <c:v>8.7500000000000008E-3</c:v>
                </c:pt>
                <c:pt idx="130">
                  <c:v>8.5000000000000006E-3</c:v>
                </c:pt>
                <c:pt idx="131">
                  <c:v>8.5000000000000006E-3</c:v>
                </c:pt>
                <c:pt idx="132">
                  <c:v>8.2500000000000004E-3</c:v>
                </c:pt>
                <c:pt idx="133">
                  <c:v>8.2500000000000004E-3</c:v>
                </c:pt>
                <c:pt idx="134">
                  <c:v>8.2500000000000004E-3</c:v>
                </c:pt>
                <c:pt idx="135">
                  <c:v>8.0000000000000002E-3</c:v>
                </c:pt>
                <c:pt idx="136">
                  <c:v>8.0000000000000002E-3</c:v>
                </c:pt>
                <c:pt idx="137">
                  <c:v>8.0000000000000002E-3</c:v>
                </c:pt>
                <c:pt idx="138">
                  <c:v>7.7499999999999999E-3</c:v>
                </c:pt>
                <c:pt idx="139">
                  <c:v>7.7499999999999999E-3</c:v>
                </c:pt>
                <c:pt idx="140">
                  <c:v>7.7499999999999999E-3</c:v>
                </c:pt>
                <c:pt idx="141">
                  <c:v>7.4999999999999997E-3</c:v>
                </c:pt>
                <c:pt idx="142">
                  <c:v>7.4999999999999997E-3</c:v>
                </c:pt>
                <c:pt idx="143">
                  <c:v>7.4999999999999997E-3</c:v>
                </c:pt>
                <c:pt idx="144">
                  <c:v>7.2500000000000004E-3</c:v>
                </c:pt>
              </c:numCache>
            </c:numRef>
          </c:val>
          <c:smooth val="0"/>
          <c:extLst>
            <c:ext xmlns:c16="http://schemas.microsoft.com/office/drawing/2014/chart" uri="{C3380CC4-5D6E-409C-BE32-E72D297353CC}">
              <c16:uniqueId val="{00000000-749B-45C0-861C-89A88AB296FB}"/>
            </c:ext>
          </c:extLst>
        </c:ser>
        <c:ser>
          <c:idx val="3"/>
          <c:order val="1"/>
          <c:tx>
            <c:strRef>
              <c:f>'調節計算（ポンプ）'!$C$6</c:f>
              <c:strCache>
                <c:ptCount val="1"/>
                <c:pt idx="0">
                  <c:v>浸透考慮後流入量</c:v>
                </c:pt>
              </c:strCache>
            </c:strRef>
          </c:tx>
          <c:spPr>
            <a:ln w="12700">
              <a:solidFill>
                <a:srgbClr val="00B050"/>
              </a:solidFill>
              <a:prstDash val="solid"/>
            </a:ln>
          </c:spPr>
          <c:marker>
            <c:symbol val="none"/>
          </c:marker>
          <c:cat>
            <c:numRef>
              <c:f>'調節計算（ポンプ）'!$H$7:$H$151</c:f>
              <c:numCache>
                <c:formatCode>General</c:formatCode>
                <c:ptCount val="145"/>
                <c:pt idx="0">
                  <c:v>0</c:v>
                </c:pt>
                <c:pt idx="1">
                  <c:v>0.16666666666666666</c:v>
                </c:pt>
                <c:pt idx="2">
                  <c:v>0.33333333333333331</c:v>
                </c:pt>
                <c:pt idx="3">
                  <c:v>0.5</c:v>
                </c:pt>
                <c:pt idx="4">
                  <c:v>0.66666666666666663</c:v>
                </c:pt>
                <c:pt idx="5">
                  <c:v>0.83333333333333326</c:v>
                </c:pt>
                <c:pt idx="6">
                  <c:v>0.99999999999999989</c:v>
                </c:pt>
                <c:pt idx="7">
                  <c:v>1.1666666666666665</c:v>
                </c:pt>
                <c:pt idx="8">
                  <c:v>1.3333333333333333</c:v>
                </c:pt>
                <c:pt idx="9">
                  <c:v>1.5</c:v>
                </c:pt>
                <c:pt idx="10">
                  <c:v>1.6666666666666667</c:v>
                </c:pt>
                <c:pt idx="11">
                  <c:v>1.8333333333333335</c:v>
                </c:pt>
                <c:pt idx="12">
                  <c:v>2</c:v>
                </c:pt>
                <c:pt idx="13">
                  <c:v>2.1666666666666665</c:v>
                </c:pt>
                <c:pt idx="14">
                  <c:v>2.333333333333333</c:v>
                </c:pt>
                <c:pt idx="15">
                  <c:v>2.4999999999999996</c:v>
                </c:pt>
                <c:pt idx="16">
                  <c:v>2.6666666666666661</c:v>
                </c:pt>
                <c:pt idx="17">
                  <c:v>2.8333333333333326</c:v>
                </c:pt>
                <c:pt idx="18">
                  <c:v>2.9999999999999991</c:v>
                </c:pt>
                <c:pt idx="19">
                  <c:v>3.1666666666666656</c:v>
                </c:pt>
                <c:pt idx="20">
                  <c:v>3.3333333333333321</c:v>
                </c:pt>
                <c:pt idx="21">
                  <c:v>3.4999999999999987</c:v>
                </c:pt>
                <c:pt idx="22">
                  <c:v>3.6666666666666652</c:v>
                </c:pt>
                <c:pt idx="23">
                  <c:v>3.8333333333333317</c:v>
                </c:pt>
                <c:pt idx="24">
                  <c:v>3.9999999999999982</c:v>
                </c:pt>
                <c:pt idx="25">
                  <c:v>4.1666666666666652</c:v>
                </c:pt>
                <c:pt idx="26">
                  <c:v>4.3333333333333321</c:v>
                </c:pt>
                <c:pt idx="27">
                  <c:v>4.4999999999999991</c:v>
                </c:pt>
                <c:pt idx="28">
                  <c:v>4.6666666666666661</c:v>
                </c:pt>
                <c:pt idx="29">
                  <c:v>4.833333333333333</c:v>
                </c:pt>
                <c:pt idx="30">
                  <c:v>5</c:v>
                </c:pt>
                <c:pt idx="31">
                  <c:v>5.166666666666667</c:v>
                </c:pt>
                <c:pt idx="32">
                  <c:v>5.3333333333333339</c:v>
                </c:pt>
                <c:pt idx="33">
                  <c:v>5.5000000000000009</c:v>
                </c:pt>
                <c:pt idx="34">
                  <c:v>5.6666666666666679</c:v>
                </c:pt>
                <c:pt idx="35">
                  <c:v>5.8333333333333348</c:v>
                </c:pt>
                <c:pt idx="36">
                  <c:v>6.0000000000000018</c:v>
                </c:pt>
                <c:pt idx="37">
                  <c:v>6.1666666666666687</c:v>
                </c:pt>
                <c:pt idx="38">
                  <c:v>6.3333333333333357</c:v>
                </c:pt>
                <c:pt idx="39">
                  <c:v>6.5000000000000027</c:v>
                </c:pt>
                <c:pt idx="40">
                  <c:v>6.6666666666666696</c:v>
                </c:pt>
                <c:pt idx="41">
                  <c:v>6.8333333333333366</c:v>
                </c:pt>
                <c:pt idx="42">
                  <c:v>7.0000000000000036</c:v>
                </c:pt>
                <c:pt idx="43">
                  <c:v>7.1666666666666705</c:v>
                </c:pt>
                <c:pt idx="44">
                  <c:v>7.3333333333333375</c:v>
                </c:pt>
                <c:pt idx="45">
                  <c:v>7.5000000000000044</c:v>
                </c:pt>
                <c:pt idx="46">
                  <c:v>7.6666666666666714</c:v>
                </c:pt>
                <c:pt idx="47">
                  <c:v>7.8333333333333384</c:v>
                </c:pt>
                <c:pt idx="48">
                  <c:v>8.0000000000000053</c:v>
                </c:pt>
                <c:pt idx="49">
                  <c:v>8.1666666666666714</c:v>
                </c:pt>
                <c:pt idx="50">
                  <c:v>8.3333333333333375</c:v>
                </c:pt>
                <c:pt idx="51">
                  <c:v>8.5000000000000036</c:v>
                </c:pt>
                <c:pt idx="52">
                  <c:v>8.6666666666666696</c:v>
                </c:pt>
                <c:pt idx="53">
                  <c:v>8.8333333333333357</c:v>
                </c:pt>
                <c:pt idx="54">
                  <c:v>9.0000000000000018</c:v>
                </c:pt>
                <c:pt idx="55">
                  <c:v>9.1666666666666679</c:v>
                </c:pt>
                <c:pt idx="56">
                  <c:v>9.3333333333333339</c:v>
                </c:pt>
                <c:pt idx="57">
                  <c:v>9.5</c:v>
                </c:pt>
                <c:pt idx="58">
                  <c:v>9.6666666666666661</c:v>
                </c:pt>
                <c:pt idx="59">
                  <c:v>9.8333333333333321</c:v>
                </c:pt>
                <c:pt idx="60">
                  <c:v>9.9999999999999982</c:v>
                </c:pt>
                <c:pt idx="61">
                  <c:v>10.166666666666664</c:v>
                </c:pt>
                <c:pt idx="62">
                  <c:v>10.33333333333333</c:v>
                </c:pt>
                <c:pt idx="63">
                  <c:v>10.499999999999996</c:v>
                </c:pt>
                <c:pt idx="64">
                  <c:v>10.666666666666663</c:v>
                </c:pt>
                <c:pt idx="65">
                  <c:v>10.833333333333329</c:v>
                </c:pt>
                <c:pt idx="66">
                  <c:v>10.999999999999995</c:v>
                </c:pt>
                <c:pt idx="67">
                  <c:v>11.166666666666661</c:v>
                </c:pt>
                <c:pt idx="68">
                  <c:v>11.333333333333327</c:v>
                </c:pt>
                <c:pt idx="69">
                  <c:v>11.499999999999993</c:v>
                </c:pt>
                <c:pt idx="70">
                  <c:v>11.666666666666659</c:v>
                </c:pt>
                <c:pt idx="71">
                  <c:v>11.833333333333325</c:v>
                </c:pt>
                <c:pt idx="72">
                  <c:v>11.999999999999991</c:v>
                </c:pt>
                <c:pt idx="73">
                  <c:v>12.166666666666657</c:v>
                </c:pt>
                <c:pt idx="74">
                  <c:v>12.333333333333323</c:v>
                </c:pt>
                <c:pt idx="75">
                  <c:v>12.499999999999989</c:v>
                </c:pt>
                <c:pt idx="76">
                  <c:v>12.666666666666655</c:v>
                </c:pt>
                <c:pt idx="77">
                  <c:v>12.833333333333321</c:v>
                </c:pt>
                <c:pt idx="78">
                  <c:v>12.999999999999988</c:v>
                </c:pt>
                <c:pt idx="79">
                  <c:v>13.166666666666654</c:v>
                </c:pt>
                <c:pt idx="80">
                  <c:v>13.33333333333332</c:v>
                </c:pt>
                <c:pt idx="81">
                  <c:v>13.499999999999986</c:v>
                </c:pt>
                <c:pt idx="82">
                  <c:v>13.666666666666652</c:v>
                </c:pt>
                <c:pt idx="83">
                  <c:v>13.833333333333318</c:v>
                </c:pt>
                <c:pt idx="84">
                  <c:v>13.999999999999984</c:v>
                </c:pt>
                <c:pt idx="85">
                  <c:v>14.16666666666665</c:v>
                </c:pt>
                <c:pt idx="86">
                  <c:v>14.333333333333316</c:v>
                </c:pt>
                <c:pt idx="87">
                  <c:v>14.499999999999982</c:v>
                </c:pt>
                <c:pt idx="88">
                  <c:v>14.666666666666648</c:v>
                </c:pt>
                <c:pt idx="89">
                  <c:v>14.833333333333314</c:v>
                </c:pt>
                <c:pt idx="90">
                  <c:v>14.99999999999998</c:v>
                </c:pt>
                <c:pt idx="91">
                  <c:v>15.166666666666647</c:v>
                </c:pt>
                <c:pt idx="92">
                  <c:v>15.333333333333313</c:v>
                </c:pt>
                <c:pt idx="93">
                  <c:v>15.499999999999979</c:v>
                </c:pt>
                <c:pt idx="94">
                  <c:v>15.666666666666645</c:v>
                </c:pt>
                <c:pt idx="95">
                  <c:v>15.833333333333311</c:v>
                </c:pt>
                <c:pt idx="96">
                  <c:v>15.999999999999977</c:v>
                </c:pt>
                <c:pt idx="97">
                  <c:v>16.166666666666643</c:v>
                </c:pt>
                <c:pt idx="98">
                  <c:v>16.333333333333311</c:v>
                </c:pt>
                <c:pt idx="99">
                  <c:v>16.499999999999979</c:v>
                </c:pt>
                <c:pt idx="100">
                  <c:v>16.666666666666647</c:v>
                </c:pt>
                <c:pt idx="101">
                  <c:v>16.833333333333314</c:v>
                </c:pt>
                <c:pt idx="102">
                  <c:v>16.999999999999982</c:v>
                </c:pt>
                <c:pt idx="103">
                  <c:v>17.16666666666665</c:v>
                </c:pt>
                <c:pt idx="104">
                  <c:v>17.333333333333318</c:v>
                </c:pt>
                <c:pt idx="105">
                  <c:v>17.499999999999986</c:v>
                </c:pt>
                <c:pt idx="106">
                  <c:v>17.666666666666654</c:v>
                </c:pt>
                <c:pt idx="107">
                  <c:v>17.833333333333321</c:v>
                </c:pt>
                <c:pt idx="108">
                  <c:v>17.999999999999989</c:v>
                </c:pt>
                <c:pt idx="109">
                  <c:v>18.166666666666657</c:v>
                </c:pt>
                <c:pt idx="110">
                  <c:v>18.333333333333325</c:v>
                </c:pt>
                <c:pt idx="111">
                  <c:v>18.499999999999993</c:v>
                </c:pt>
                <c:pt idx="112">
                  <c:v>18.666666666666661</c:v>
                </c:pt>
                <c:pt idx="113">
                  <c:v>18.833333333333329</c:v>
                </c:pt>
                <c:pt idx="114">
                  <c:v>18.999999999999996</c:v>
                </c:pt>
                <c:pt idx="115">
                  <c:v>19.166666666666664</c:v>
                </c:pt>
                <c:pt idx="116">
                  <c:v>19.333333333333332</c:v>
                </c:pt>
                <c:pt idx="117">
                  <c:v>19.5</c:v>
                </c:pt>
                <c:pt idx="118">
                  <c:v>19.666666666666668</c:v>
                </c:pt>
                <c:pt idx="119">
                  <c:v>19.833333333333336</c:v>
                </c:pt>
                <c:pt idx="120">
                  <c:v>20.000000000000004</c:v>
                </c:pt>
                <c:pt idx="121">
                  <c:v>20.166666666666671</c:v>
                </c:pt>
                <c:pt idx="122">
                  <c:v>20.333333333333339</c:v>
                </c:pt>
                <c:pt idx="123">
                  <c:v>20.500000000000007</c:v>
                </c:pt>
                <c:pt idx="124">
                  <c:v>20.666666666666675</c:v>
                </c:pt>
                <c:pt idx="125">
                  <c:v>20.833333333333343</c:v>
                </c:pt>
                <c:pt idx="126">
                  <c:v>21.000000000000011</c:v>
                </c:pt>
                <c:pt idx="127">
                  <c:v>21.166666666666679</c:v>
                </c:pt>
                <c:pt idx="128">
                  <c:v>21.333333333333346</c:v>
                </c:pt>
                <c:pt idx="129">
                  <c:v>21.500000000000014</c:v>
                </c:pt>
                <c:pt idx="130">
                  <c:v>21.666666666666682</c:v>
                </c:pt>
                <c:pt idx="131">
                  <c:v>21.83333333333335</c:v>
                </c:pt>
                <c:pt idx="132">
                  <c:v>22.000000000000018</c:v>
                </c:pt>
                <c:pt idx="133">
                  <c:v>22.166666666666686</c:v>
                </c:pt>
                <c:pt idx="134">
                  <c:v>22.333333333333353</c:v>
                </c:pt>
                <c:pt idx="135">
                  <c:v>22.500000000000021</c:v>
                </c:pt>
                <c:pt idx="136">
                  <c:v>22.666666666666689</c:v>
                </c:pt>
                <c:pt idx="137">
                  <c:v>22.833333333333357</c:v>
                </c:pt>
                <c:pt idx="138">
                  <c:v>23.000000000000025</c:v>
                </c:pt>
                <c:pt idx="139">
                  <c:v>23.166666666666693</c:v>
                </c:pt>
                <c:pt idx="140">
                  <c:v>23.333333333333361</c:v>
                </c:pt>
                <c:pt idx="141">
                  <c:v>23.500000000000028</c:v>
                </c:pt>
                <c:pt idx="142">
                  <c:v>23.666666666666696</c:v>
                </c:pt>
                <c:pt idx="143">
                  <c:v>23.833333333333364</c:v>
                </c:pt>
                <c:pt idx="144">
                  <c:v>24.000000000000032</c:v>
                </c:pt>
              </c:numCache>
            </c:numRef>
          </c:cat>
          <c:val>
            <c:numRef>
              <c:f>'調節計算（ポンプ）'!$C$7:$C$151</c:f>
              <c:numCache>
                <c:formatCode>0.000000_ </c:formatCode>
                <c:ptCount val="145"/>
                <c:pt idx="0">
                  <c:v>0</c:v>
                </c:pt>
                <c:pt idx="1">
                  <c:v>7.4999999999999997E-3</c:v>
                </c:pt>
                <c:pt idx="2">
                  <c:v>7.4999999999999997E-3</c:v>
                </c:pt>
                <c:pt idx="3">
                  <c:v>7.4999999999999997E-3</c:v>
                </c:pt>
                <c:pt idx="4">
                  <c:v>7.4999999999999997E-3</c:v>
                </c:pt>
                <c:pt idx="5">
                  <c:v>7.7499999999999999E-3</c:v>
                </c:pt>
                <c:pt idx="6">
                  <c:v>7.7499999999999999E-3</c:v>
                </c:pt>
                <c:pt idx="7">
                  <c:v>7.7499999999999999E-3</c:v>
                </c:pt>
                <c:pt idx="8">
                  <c:v>8.0000000000000002E-3</c:v>
                </c:pt>
                <c:pt idx="9">
                  <c:v>8.0000000000000002E-3</c:v>
                </c:pt>
                <c:pt idx="10">
                  <c:v>8.0000000000000002E-3</c:v>
                </c:pt>
                <c:pt idx="11">
                  <c:v>8.2500000000000004E-3</c:v>
                </c:pt>
                <c:pt idx="12">
                  <c:v>8.2500000000000004E-3</c:v>
                </c:pt>
                <c:pt idx="13">
                  <c:v>8.5000000000000006E-3</c:v>
                </c:pt>
                <c:pt idx="14">
                  <c:v>8.5000000000000006E-3</c:v>
                </c:pt>
                <c:pt idx="15">
                  <c:v>8.5000000000000006E-3</c:v>
                </c:pt>
                <c:pt idx="16">
                  <c:v>8.7500000000000008E-3</c:v>
                </c:pt>
                <c:pt idx="17">
                  <c:v>8.7500000000000008E-3</c:v>
                </c:pt>
                <c:pt idx="18">
                  <c:v>8.9999999999999993E-3</c:v>
                </c:pt>
                <c:pt idx="19">
                  <c:v>8.9999999999999993E-3</c:v>
                </c:pt>
                <c:pt idx="20">
                  <c:v>9.2499999999999995E-3</c:v>
                </c:pt>
                <c:pt idx="21">
                  <c:v>9.2499999999999995E-3</c:v>
                </c:pt>
                <c:pt idx="22">
                  <c:v>9.4999999999999998E-3</c:v>
                </c:pt>
                <c:pt idx="23">
                  <c:v>9.4999999999999998E-3</c:v>
                </c:pt>
                <c:pt idx="24">
                  <c:v>9.75E-3</c:v>
                </c:pt>
                <c:pt idx="25">
                  <c:v>9.75E-3</c:v>
                </c:pt>
                <c:pt idx="26">
                  <c:v>0.01</c:v>
                </c:pt>
                <c:pt idx="27">
                  <c:v>0.01</c:v>
                </c:pt>
                <c:pt idx="28">
                  <c:v>1.025E-2</c:v>
                </c:pt>
                <c:pt idx="29">
                  <c:v>1.0500000000000001E-2</c:v>
                </c:pt>
                <c:pt idx="30">
                  <c:v>1.0500000000000001E-2</c:v>
                </c:pt>
                <c:pt idx="31">
                  <c:v>1.0749999999999999E-2</c:v>
                </c:pt>
                <c:pt idx="32">
                  <c:v>1.0999999999999999E-2</c:v>
                </c:pt>
                <c:pt idx="33">
                  <c:v>1.0999999999999999E-2</c:v>
                </c:pt>
                <c:pt idx="34">
                  <c:v>1.125E-2</c:v>
                </c:pt>
                <c:pt idx="35">
                  <c:v>1.15E-2</c:v>
                </c:pt>
                <c:pt idx="36">
                  <c:v>1.175E-2</c:v>
                </c:pt>
                <c:pt idx="37">
                  <c:v>1.2E-2</c:v>
                </c:pt>
                <c:pt idx="38">
                  <c:v>1.225E-2</c:v>
                </c:pt>
                <c:pt idx="39">
                  <c:v>1.2500000000000001E-2</c:v>
                </c:pt>
                <c:pt idx="40">
                  <c:v>1.2749999999999999E-2</c:v>
                </c:pt>
                <c:pt idx="41">
                  <c:v>1.2999999999999999E-2</c:v>
                </c:pt>
                <c:pt idx="42">
                  <c:v>1.325E-2</c:v>
                </c:pt>
                <c:pt idx="43">
                  <c:v>1.35E-2</c:v>
                </c:pt>
                <c:pt idx="44">
                  <c:v>1.375E-2</c:v>
                </c:pt>
                <c:pt idx="45">
                  <c:v>1.4250000000000001E-2</c:v>
                </c:pt>
                <c:pt idx="46">
                  <c:v>1.4500000000000001E-2</c:v>
                </c:pt>
                <c:pt idx="47">
                  <c:v>1.4999999999999999E-2</c:v>
                </c:pt>
                <c:pt idx="48">
                  <c:v>1.55E-2</c:v>
                </c:pt>
                <c:pt idx="49">
                  <c:v>1.575E-2</c:v>
                </c:pt>
                <c:pt idx="50">
                  <c:v>1.6250000000000001E-2</c:v>
                </c:pt>
                <c:pt idx="51">
                  <c:v>1.6750000000000001E-2</c:v>
                </c:pt>
                <c:pt idx="52">
                  <c:v>1.7500000000000002E-2</c:v>
                </c:pt>
                <c:pt idx="53">
                  <c:v>1.7999999999999999E-2</c:v>
                </c:pt>
                <c:pt idx="54">
                  <c:v>1.8749999999999999E-2</c:v>
                </c:pt>
                <c:pt idx="55">
                  <c:v>1.95E-2</c:v>
                </c:pt>
                <c:pt idx="56">
                  <c:v>2.0250000000000001E-2</c:v>
                </c:pt>
                <c:pt idx="57">
                  <c:v>2.1250000000000002E-2</c:v>
                </c:pt>
                <c:pt idx="58">
                  <c:v>2.2249999999999999E-2</c:v>
                </c:pt>
                <c:pt idx="59">
                  <c:v>2.325E-2</c:v>
                </c:pt>
                <c:pt idx="60">
                  <c:v>2.4500000000000001E-2</c:v>
                </c:pt>
                <c:pt idx="61">
                  <c:v>2.5999999999999999E-2</c:v>
                </c:pt>
                <c:pt idx="62">
                  <c:v>2.775E-2</c:v>
                </c:pt>
                <c:pt idx="63">
                  <c:v>2.9749999999999999E-2</c:v>
                </c:pt>
                <c:pt idx="64">
                  <c:v>3.2250000000000001E-2</c:v>
                </c:pt>
                <c:pt idx="65">
                  <c:v>3.5249999999999997E-2</c:v>
                </c:pt>
                <c:pt idx="66">
                  <c:v>3.925E-2</c:v>
                </c:pt>
                <c:pt idx="67">
                  <c:v>4.4249999999999998E-2</c:v>
                </c:pt>
                <c:pt idx="68">
                  <c:v>5.1249999999999997E-2</c:v>
                </c:pt>
                <c:pt idx="69">
                  <c:v>6.1749999999999999E-2</c:v>
                </c:pt>
                <c:pt idx="70">
                  <c:v>8.0250000000000002E-2</c:v>
                </c:pt>
                <c:pt idx="71">
                  <c:v>0.1215</c:v>
                </c:pt>
                <c:pt idx="72">
                  <c:v>0.43075000000000002</c:v>
                </c:pt>
                <c:pt idx="73">
                  <c:v>0.17449999999999999</c:v>
                </c:pt>
                <c:pt idx="74">
                  <c:v>9.5750000000000002E-2</c:v>
                </c:pt>
                <c:pt idx="75">
                  <c:v>6.9500000000000006E-2</c:v>
                </c:pt>
                <c:pt idx="76">
                  <c:v>5.6000000000000001E-2</c:v>
                </c:pt>
                <c:pt idx="77">
                  <c:v>4.7500000000000001E-2</c:v>
                </c:pt>
                <c:pt idx="78">
                  <c:v>4.1500000000000002E-2</c:v>
                </c:pt>
                <c:pt idx="79">
                  <c:v>3.6999999999999998E-2</c:v>
                </c:pt>
                <c:pt idx="80">
                  <c:v>3.3750000000000002E-2</c:v>
                </c:pt>
                <c:pt idx="81">
                  <c:v>3.1E-2</c:v>
                </c:pt>
                <c:pt idx="82">
                  <c:v>2.8750000000000001E-2</c:v>
                </c:pt>
                <c:pt idx="83">
                  <c:v>2.7E-2</c:v>
                </c:pt>
                <c:pt idx="84">
                  <c:v>2.5250000000000002E-2</c:v>
                </c:pt>
                <c:pt idx="85">
                  <c:v>2.4E-2</c:v>
                </c:pt>
                <c:pt idx="86">
                  <c:v>2.2749999999999999E-2</c:v>
                </c:pt>
                <c:pt idx="87">
                  <c:v>2.1749999999999999E-2</c:v>
                </c:pt>
                <c:pt idx="88">
                  <c:v>2.0750000000000001E-2</c:v>
                </c:pt>
                <c:pt idx="89">
                  <c:v>1.975E-2</c:v>
                </c:pt>
                <c:pt idx="90">
                  <c:v>1.9E-2</c:v>
                </c:pt>
                <c:pt idx="91">
                  <c:v>1.8249999999999999E-2</c:v>
                </c:pt>
                <c:pt idx="92">
                  <c:v>1.7749999999999998E-2</c:v>
                </c:pt>
                <c:pt idx="93">
                  <c:v>1.7000000000000001E-2</c:v>
                </c:pt>
                <c:pt idx="94">
                  <c:v>1.6500000000000001E-2</c:v>
                </c:pt>
                <c:pt idx="95">
                  <c:v>1.6E-2</c:v>
                </c:pt>
                <c:pt idx="96">
                  <c:v>1.55E-2</c:v>
                </c:pt>
                <c:pt idx="97">
                  <c:v>1.525E-2</c:v>
                </c:pt>
                <c:pt idx="98">
                  <c:v>1.4749999999999999E-2</c:v>
                </c:pt>
                <c:pt idx="99">
                  <c:v>1.4500000000000001E-2</c:v>
                </c:pt>
                <c:pt idx="100">
                  <c:v>1.4E-2</c:v>
                </c:pt>
                <c:pt idx="101">
                  <c:v>1.375E-2</c:v>
                </c:pt>
                <c:pt idx="102">
                  <c:v>1.35E-2</c:v>
                </c:pt>
                <c:pt idx="103">
                  <c:v>1.2999999999999999E-2</c:v>
                </c:pt>
                <c:pt idx="104">
                  <c:v>1.2749999999999999E-2</c:v>
                </c:pt>
                <c:pt idx="105">
                  <c:v>1.2500000000000001E-2</c:v>
                </c:pt>
                <c:pt idx="106">
                  <c:v>1.225E-2</c:v>
                </c:pt>
                <c:pt idx="107">
                  <c:v>1.2E-2</c:v>
                </c:pt>
                <c:pt idx="108">
                  <c:v>1.175E-2</c:v>
                </c:pt>
                <c:pt idx="109">
                  <c:v>1.15E-2</c:v>
                </c:pt>
                <c:pt idx="110">
                  <c:v>1.15E-2</c:v>
                </c:pt>
                <c:pt idx="111">
                  <c:v>1.125E-2</c:v>
                </c:pt>
                <c:pt idx="112">
                  <c:v>1.0999999999999999E-2</c:v>
                </c:pt>
                <c:pt idx="113">
                  <c:v>1.0749999999999999E-2</c:v>
                </c:pt>
                <c:pt idx="114">
                  <c:v>1.0749999999999999E-2</c:v>
                </c:pt>
                <c:pt idx="115">
                  <c:v>1.0500000000000001E-2</c:v>
                </c:pt>
                <c:pt idx="116">
                  <c:v>1.025E-2</c:v>
                </c:pt>
                <c:pt idx="117">
                  <c:v>1.025E-2</c:v>
                </c:pt>
                <c:pt idx="118">
                  <c:v>0.01</c:v>
                </c:pt>
                <c:pt idx="119">
                  <c:v>9.75E-3</c:v>
                </c:pt>
                <c:pt idx="120">
                  <c:v>9.75E-3</c:v>
                </c:pt>
                <c:pt idx="121">
                  <c:v>9.4999999999999998E-3</c:v>
                </c:pt>
                <c:pt idx="122">
                  <c:v>9.4999999999999998E-3</c:v>
                </c:pt>
                <c:pt idx="123">
                  <c:v>9.2499999999999995E-3</c:v>
                </c:pt>
                <c:pt idx="124">
                  <c:v>9.2499999999999995E-3</c:v>
                </c:pt>
                <c:pt idx="125">
                  <c:v>8.9999999999999993E-3</c:v>
                </c:pt>
                <c:pt idx="126">
                  <c:v>8.9999999999999993E-3</c:v>
                </c:pt>
                <c:pt idx="127">
                  <c:v>8.7500000000000008E-3</c:v>
                </c:pt>
                <c:pt idx="128">
                  <c:v>8.7500000000000008E-3</c:v>
                </c:pt>
                <c:pt idx="129">
                  <c:v>8.7500000000000008E-3</c:v>
                </c:pt>
                <c:pt idx="130">
                  <c:v>8.5000000000000006E-3</c:v>
                </c:pt>
                <c:pt idx="131">
                  <c:v>8.5000000000000006E-3</c:v>
                </c:pt>
                <c:pt idx="132">
                  <c:v>8.2500000000000004E-3</c:v>
                </c:pt>
                <c:pt idx="133">
                  <c:v>8.2500000000000004E-3</c:v>
                </c:pt>
                <c:pt idx="134">
                  <c:v>8.2500000000000004E-3</c:v>
                </c:pt>
                <c:pt idx="135">
                  <c:v>8.0000000000000002E-3</c:v>
                </c:pt>
                <c:pt idx="136">
                  <c:v>8.0000000000000002E-3</c:v>
                </c:pt>
                <c:pt idx="137">
                  <c:v>8.0000000000000002E-3</c:v>
                </c:pt>
                <c:pt idx="138">
                  <c:v>7.7499999999999999E-3</c:v>
                </c:pt>
                <c:pt idx="139">
                  <c:v>7.7499999999999999E-3</c:v>
                </c:pt>
                <c:pt idx="140">
                  <c:v>7.7499999999999999E-3</c:v>
                </c:pt>
                <c:pt idx="141">
                  <c:v>7.4999999999999997E-3</c:v>
                </c:pt>
                <c:pt idx="142">
                  <c:v>7.4999999999999997E-3</c:v>
                </c:pt>
                <c:pt idx="143">
                  <c:v>7.4999999999999997E-3</c:v>
                </c:pt>
                <c:pt idx="144">
                  <c:v>7.2500000000000004E-3</c:v>
                </c:pt>
              </c:numCache>
            </c:numRef>
          </c:val>
          <c:smooth val="0"/>
          <c:extLst>
            <c:ext xmlns:c16="http://schemas.microsoft.com/office/drawing/2014/chart" uri="{C3380CC4-5D6E-409C-BE32-E72D297353CC}">
              <c16:uniqueId val="{00000001-749B-45C0-861C-89A88AB296FB}"/>
            </c:ext>
          </c:extLst>
        </c:ser>
        <c:ser>
          <c:idx val="2"/>
          <c:order val="2"/>
          <c:tx>
            <c:strRef>
              <c:f>'調節計算（ポンプ）'!$E$6</c:f>
              <c:strCache>
                <c:ptCount val="1"/>
                <c:pt idx="0">
                  <c:v>調節後放流量</c:v>
                </c:pt>
              </c:strCache>
            </c:strRef>
          </c:tx>
          <c:spPr>
            <a:ln w="25400">
              <a:solidFill>
                <a:srgbClr val="FF0000"/>
              </a:solidFill>
              <a:prstDash val="sysDash"/>
            </a:ln>
          </c:spPr>
          <c:marker>
            <c:symbol val="none"/>
          </c:marker>
          <c:cat>
            <c:numRef>
              <c:f>'調節計算（ポンプ）'!$H$7:$H$151</c:f>
              <c:numCache>
                <c:formatCode>General</c:formatCode>
                <c:ptCount val="145"/>
                <c:pt idx="0">
                  <c:v>0</c:v>
                </c:pt>
                <c:pt idx="1">
                  <c:v>0.16666666666666666</c:v>
                </c:pt>
                <c:pt idx="2">
                  <c:v>0.33333333333333331</c:v>
                </c:pt>
                <c:pt idx="3">
                  <c:v>0.5</c:v>
                </c:pt>
                <c:pt idx="4">
                  <c:v>0.66666666666666663</c:v>
                </c:pt>
                <c:pt idx="5">
                  <c:v>0.83333333333333326</c:v>
                </c:pt>
                <c:pt idx="6">
                  <c:v>0.99999999999999989</c:v>
                </c:pt>
                <c:pt idx="7">
                  <c:v>1.1666666666666665</c:v>
                </c:pt>
                <c:pt idx="8">
                  <c:v>1.3333333333333333</c:v>
                </c:pt>
                <c:pt idx="9">
                  <c:v>1.5</c:v>
                </c:pt>
                <c:pt idx="10">
                  <c:v>1.6666666666666667</c:v>
                </c:pt>
                <c:pt idx="11">
                  <c:v>1.8333333333333335</c:v>
                </c:pt>
                <c:pt idx="12">
                  <c:v>2</c:v>
                </c:pt>
                <c:pt idx="13">
                  <c:v>2.1666666666666665</c:v>
                </c:pt>
                <c:pt idx="14">
                  <c:v>2.333333333333333</c:v>
                </c:pt>
                <c:pt idx="15">
                  <c:v>2.4999999999999996</c:v>
                </c:pt>
                <c:pt idx="16">
                  <c:v>2.6666666666666661</c:v>
                </c:pt>
                <c:pt idx="17">
                  <c:v>2.8333333333333326</c:v>
                </c:pt>
                <c:pt idx="18">
                  <c:v>2.9999999999999991</c:v>
                </c:pt>
                <c:pt idx="19">
                  <c:v>3.1666666666666656</c:v>
                </c:pt>
                <c:pt idx="20">
                  <c:v>3.3333333333333321</c:v>
                </c:pt>
                <c:pt idx="21">
                  <c:v>3.4999999999999987</c:v>
                </c:pt>
                <c:pt idx="22">
                  <c:v>3.6666666666666652</c:v>
                </c:pt>
                <c:pt idx="23">
                  <c:v>3.8333333333333317</c:v>
                </c:pt>
                <c:pt idx="24">
                  <c:v>3.9999999999999982</c:v>
                </c:pt>
                <c:pt idx="25">
                  <c:v>4.1666666666666652</c:v>
                </c:pt>
                <c:pt idx="26">
                  <c:v>4.3333333333333321</c:v>
                </c:pt>
                <c:pt idx="27">
                  <c:v>4.4999999999999991</c:v>
                </c:pt>
                <c:pt idx="28">
                  <c:v>4.6666666666666661</c:v>
                </c:pt>
                <c:pt idx="29">
                  <c:v>4.833333333333333</c:v>
                </c:pt>
                <c:pt idx="30">
                  <c:v>5</c:v>
                </c:pt>
                <c:pt idx="31">
                  <c:v>5.166666666666667</c:v>
                </c:pt>
                <c:pt idx="32">
                  <c:v>5.3333333333333339</c:v>
                </c:pt>
                <c:pt idx="33">
                  <c:v>5.5000000000000009</c:v>
                </c:pt>
                <c:pt idx="34">
                  <c:v>5.6666666666666679</c:v>
                </c:pt>
                <c:pt idx="35">
                  <c:v>5.8333333333333348</c:v>
                </c:pt>
                <c:pt idx="36">
                  <c:v>6.0000000000000018</c:v>
                </c:pt>
                <c:pt idx="37">
                  <c:v>6.1666666666666687</c:v>
                </c:pt>
                <c:pt idx="38">
                  <c:v>6.3333333333333357</c:v>
                </c:pt>
                <c:pt idx="39">
                  <c:v>6.5000000000000027</c:v>
                </c:pt>
                <c:pt idx="40">
                  <c:v>6.6666666666666696</c:v>
                </c:pt>
                <c:pt idx="41">
                  <c:v>6.8333333333333366</c:v>
                </c:pt>
                <c:pt idx="42">
                  <c:v>7.0000000000000036</c:v>
                </c:pt>
                <c:pt idx="43">
                  <c:v>7.1666666666666705</c:v>
                </c:pt>
                <c:pt idx="44">
                  <c:v>7.3333333333333375</c:v>
                </c:pt>
                <c:pt idx="45">
                  <c:v>7.5000000000000044</c:v>
                </c:pt>
                <c:pt idx="46">
                  <c:v>7.6666666666666714</c:v>
                </c:pt>
                <c:pt idx="47">
                  <c:v>7.8333333333333384</c:v>
                </c:pt>
                <c:pt idx="48">
                  <c:v>8.0000000000000053</c:v>
                </c:pt>
                <c:pt idx="49">
                  <c:v>8.1666666666666714</c:v>
                </c:pt>
                <c:pt idx="50">
                  <c:v>8.3333333333333375</c:v>
                </c:pt>
                <c:pt idx="51">
                  <c:v>8.5000000000000036</c:v>
                </c:pt>
                <c:pt idx="52">
                  <c:v>8.6666666666666696</c:v>
                </c:pt>
                <c:pt idx="53">
                  <c:v>8.8333333333333357</c:v>
                </c:pt>
                <c:pt idx="54">
                  <c:v>9.0000000000000018</c:v>
                </c:pt>
                <c:pt idx="55">
                  <c:v>9.1666666666666679</c:v>
                </c:pt>
                <c:pt idx="56">
                  <c:v>9.3333333333333339</c:v>
                </c:pt>
                <c:pt idx="57">
                  <c:v>9.5</c:v>
                </c:pt>
                <c:pt idx="58">
                  <c:v>9.6666666666666661</c:v>
                </c:pt>
                <c:pt idx="59">
                  <c:v>9.8333333333333321</c:v>
                </c:pt>
                <c:pt idx="60">
                  <c:v>9.9999999999999982</c:v>
                </c:pt>
                <c:pt idx="61">
                  <c:v>10.166666666666664</c:v>
                </c:pt>
                <c:pt idx="62">
                  <c:v>10.33333333333333</c:v>
                </c:pt>
                <c:pt idx="63">
                  <c:v>10.499999999999996</c:v>
                </c:pt>
                <c:pt idx="64">
                  <c:v>10.666666666666663</c:v>
                </c:pt>
                <c:pt idx="65">
                  <c:v>10.833333333333329</c:v>
                </c:pt>
                <c:pt idx="66">
                  <c:v>10.999999999999995</c:v>
                </c:pt>
                <c:pt idx="67">
                  <c:v>11.166666666666661</c:v>
                </c:pt>
                <c:pt idx="68">
                  <c:v>11.333333333333327</c:v>
                </c:pt>
                <c:pt idx="69">
                  <c:v>11.499999999999993</c:v>
                </c:pt>
                <c:pt idx="70">
                  <c:v>11.666666666666659</c:v>
                </c:pt>
                <c:pt idx="71">
                  <c:v>11.833333333333325</c:v>
                </c:pt>
                <c:pt idx="72">
                  <c:v>11.999999999999991</c:v>
                </c:pt>
                <c:pt idx="73">
                  <c:v>12.166666666666657</c:v>
                </c:pt>
                <c:pt idx="74">
                  <c:v>12.333333333333323</c:v>
                </c:pt>
                <c:pt idx="75">
                  <c:v>12.499999999999989</c:v>
                </c:pt>
                <c:pt idx="76">
                  <c:v>12.666666666666655</c:v>
                </c:pt>
                <c:pt idx="77">
                  <c:v>12.833333333333321</c:v>
                </c:pt>
                <c:pt idx="78">
                  <c:v>12.999999999999988</c:v>
                </c:pt>
                <c:pt idx="79">
                  <c:v>13.166666666666654</c:v>
                </c:pt>
                <c:pt idx="80">
                  <c:v>13.33333333333332</c:v>
                </c:pt>
                <c:pt idx="81">
                  <c:v>13.499999999999986</c:v>
                </c:pt>
                <c:pt idx="82">
                  <c:v>13.666666666666652</c:v>
                </c:pt>
                <c:pt idx="83">
                  <c:v>13.833333333333318</c:v>
                </c:pt>
                <c:pt idx="84">
                  <c:v>13.999999999999984</c:v>
                </c:pt>
                <c:pt idx="85">
                  <c:v>14.16666666666665</c:v>
                </c:pt>
                <c:pt idx="86">
                  <c:v>14.333333333333316</c:v>
                </c:pt>
                <c:pt idx="87">
                  <c:v>14.499999999999982</c:v>
                </c:pt>
                <c:pt idx="88">
                  <c:v>14.666666666666648</c:v>
                </c:pt>
                <c:pt idx="89">
                  <c:v>14.833333333333314</c:v>
                </c:pt>
                <c:pt idx="90">
                  <c:v>14.99999999999998</c:v>
                </c:pt>
                <c:pt idx="91">
                  <c:v>15.166666666666647</c:v>
                </c:pt>
                <c:pt idx="92">
                  <c:v>15.333333333333313</c:v>
                </c:pt>
                <c:pt idx="93">
                  <c:v>15.499999999999979</c:v>
                </c:pt>
                <c:pt idx="94">
                  <c:v>15.666666666666645</c:v>
                </c:pt>
                <c:pt idx="95">
                  <c:v>15.833333333333311</c:v>
                </c:pt>
                <c:pt idx="96">
                  <c:v>15.999999999999977</c:v>
                </c:pt>
                <c:pt idx="97">
                  <c:v>16.166666666666643</c:v>
                </c:pt>
                <c:pt idx="98">
                  <c:v>16.333333333333311</c:v>
                </c:pt>
                <c:pt idx="99">
                  <c:v>16.499999999999979</c:v>
                </c:pt>
                <c:pt idx="100">
                  <c:v>16.666666666666647</c:v>
                </c:pt>
                <c:pt idx="101">
                  <c:v>16.833333333333314</c:v>
                </c:pt>
                <c:pt idx="102">
                  <c:v>16.999999999999982</c:v>
                </c:pt>
                <c:pt idx="103">
                  <c:v>17.16666666666665</c:v>
                </c:pt>
                <c:pt idx="104">
                  <c:v>17.333333333333318</c:v>
                </c:pt>
                <c:pt idx="105">
                  <c:v>17.499999999999986</c:v>
                </c:pt>
                <c:pt idx="106">
                  <c:v>17.666666666666654</c:v>
                </c:pt>
                <c:pt idx="107">
                  <c:v>17.833333333333321</c:v>
                </c:pt>
                <c:pt idx="108">
                  <c:v>17.999999999999989</c:v>
                </c:pt>
                <c:pt idx="109">
                  <c:v>18.166666666666657</c:v>
                </c:pt>
                <c:pt idx="110">
                  <c:v>18.333333333333325</c:v>
                </c:pt>
                <c:pt idx="111">
                  <c:v>18.499999999999993</c:v>
                </c:pt>
                <c:pt idx="112">
                  <c:v>18.666666666666661</c:v>
                </c:pt>
                <c:pt idx="113">
                  <c:v>18.833333333333329</c:v>
                </c:pt>
                <c:pt idx="114">
                  <c:v>18.999999999999996</c:v>
                </c:pt>
                <c:pt idx="115">
                  <c:v>19.166666666666664</c:v>
                </c:pt>
                <c:pt idx="116">
                  <c:v>19.333333333333332</c:v>
                </c:pt>
                <c:pt idx="117">
                  <c:v>19.5</c:v>
                </c:pt>
                <c:pt idx="118">
                  <c:v>19.666666666666668</c:v>
                </c:pt>
                <c:pt idx="119">
                  <c:v>19.833333333333336</c:v>
                </c:pt>
                <c:pt idx="120">
                  <c:v>20.000000000000004</c:v>
                </c:pt>
                <c:pt idx="121">
                  <c:v>20.166666666666671</c:v>
                </c:pt>
                <c:pt idx="122">
                  <c:v>20.333333333333339</c:v>
                </c:pt>
                <c:pt idx="123">
                  <c:v>20.500000000000007</c:v>
                </c:pt>
                <c:pt idx="124">
                  <c:v>20.666666666666675</c:v>
                </c:pt>
                <c:pt idx="125">
                  <c:v>20.833333333333343</c:v>
                </c:pt>
                <c:pt idx="126">
                  <c:v>21.000000000000011</c:v>
                </c:pt>
                <c:pt idx="127">
                  <c:v>21.166666666666679</c:v>
                </c:pt>
                <c:pt idx="128">
                  <c:v>21.333333333333346</c:v>
                </c:pt>
                <c:pt idx="129">
                  <c:v>21.500000000000014</c:v>
                </c:pt>
                <c:pt idx="130">
                  <c:v>21.666666666666682</c:v>
                </c:pt>
                <c:pt idx="131">
                  <c:v>21.83333333333335</c:v>
                </c:pt>
                <c:pt idx="132">
                  <c:v>22.000000000000018</c:v>
                </c:pt>
                <c:pt idx="133">
                  <c:v>22.166666666666686</c:v>
                </c:pt>
                <c:pt idx="134">
                  <c:v>22.333333333333353</c:v>
                </c:pt>
                <c:pt idx="135">
                  <c:v>22.500000000000021</c:v>
                </c:pt>
                <c:pt idx="136">
                  <c:v>22.666666666666689</c:v>
                </c:pt>
                <c:pt idx="137">
                  <c:v>22.833333333333357</c:v>
                </c:pt>
                <c:pt idx="138">
                  <c:v>23.000000000000025</c:v>
                </c:pt>
                <c:pt idx="139">
                  <c:v>23.166666666666693</c:v>
                </c:pt>
                <c:pt idx="140">
                  <c:v>23.333333333333361</c:v>
                </c:pt>
                <c:pt idx="141">
                  <c:v>23.500000000000028</c:v>
                </c:pt>
                <c:pt idx="142">
                  <c:v>23.666666666666696</c:v>
                </c:pt>
                <c:pt idx="143">
                  <c:v>23.833333333333364</c:v>
                </c:pt>
                <c:pt idx="144">
                  <c:v>24.000000000000032</c:v>
                </c:pt>
              </c:numCache>
            </c:numRef>
          </c:cat>
          <c:val>
            <c:numRef>
              <c:f>'調節計算（ポンプ）'!$E$7:$E$151</c:f>
              <c:numCache>
                <c:formatCode>0.000000_ </c:formatCode>
                <c:ptCount val="145"/>
                <c:pt idx="0">
                  <c:v>0</c:v>
                </c:pt>
                <c:pt idx="1">
                  <c:v>0</c:v>
                </c:pt>
                <c:pt idx="2">
                  <c:v>3.7499999999999999E-3</c:v>
                </c:pt>
                <c:pt idx="3">
                  <c:v>9.3749999999999997E-3</c:v>
                </c:pt>
                <c:pt idx="4">
                  <c:v>1.03125E-2</c:v>
                </c:pt>
                <c:pt idx="5">
                  <c:v>7.9687500000000001E-3</c:v>
                </c:pt>
                <c:pt idx="6">
                  <c:v>6.4531250000000005E-3</c:v>
                </c:pt>
                <c:pt idx="7">
                  <c:v>6.9921875000000001E-3</c:v>
                </c:pt>
                <c:pt idx="8">
                  <c:v>8.0195312499999998E-3</c:v>
                </c:pt>
                <c:pt idx="9">
                  <c:v>8.3886718749999999E-3</c:v>
                </c:pt>
                <c:pt idx="10">
                  <c:v>8.1845703125000002E-3</c:v>
                </c:pt>
                <c:pt idx="11">
                  <c:v>7.8979492187500003E-3</c:v>
                </c:pt>
                <c:pt idx="12">
                  <c:v>7.9816894531250012E-3</c:v>
                </c:pt>
                <c:pt idx="13">
                  <c:v>8.2918701171875008E-3</c:v>
                </c:pt>
                <c:pt idx="14">
                  <c:v>8.5300903320312503E-3</c:v>
                </c:pt>
                <c:pt idx="15">
                  <c:v>8.6191101074218745E-3</c:v>
                </c:pt>
                <c:pt idx="16">
                  <c:v>8.5445098876953136E-3</c:v>
                </c:pt>
                <c:pt idx="17">
                  <c:v>8.5876998901367203E-3</c:v>
                </c:pt>
                <c:pt idx="18">
                  <c:v>8.7715950012207059E-3</c:v>
                </c:pt>
                <c:pt idx="19">
                  <c:v>8.9669475555419938E-3</c:v>
                </c:pt>
                <c:pt idx="20">
                  <c:v>9.0976762771606424E-3</c:v>
                </c:pt>
                <c:pt idx="21">
                  <c:v>9.1903643608093211E-3</c:v>
                </c:pt>
                <c:pt idx="22">
                  <c:v>9.2963440418243389E-3</c:v>
                </c:pt>
                <c:pt idx="23">
                  <c:v>9.4279898405075085E-3</c:v>
                </c:pt>
                <c:pt idx="24">
                  <c:v>9.5658228993415837E-3</c:v>
                </c:pt>
                <c:pt idx="25">
                  <c:v>9.6939165294170383E-3</c:v>
                </c:pt>
                <c:pt idx="26">
                  <c:v>9.8140468150377264E-3</c:v>
                </c:pt>
                <c:pt idx="27">
                  <c:v>9.9350651428103433E-3</c:v>
                </c:pt>
                <c:pt idx="28">
                  <c:v>1.006050916388631E-2</c:v>
                </c:pt>
                <c:pt idx="29">
                  <c:v>1.0187722010537983E-2</c:v>
                </c:pt>
                <c:pt idx="30">
                  <c:v>1.0438606423325838E-2</c:v>
                </c:pt>
                <c:pt idx="31">
                  <c:v>1.0625442206393927E-2</c:v>
                </c:pt>
                <c:pt idx="32">
                  <c:v>1.0718417891534044E-2</c:v>
                </c:pt>
                <c:pt idx="33">
                  <c:v>1.0921487842570059E-2</c:v>
                </c:pt>
                <c:pt idx="34">
                  <c:v>1.1101534975518006E-2</c:v>
                </c:pt>
                <c:pt idx="35">
                  <c:v>1.1215023566473973E-2</c:v>
                </c:pt>
                <c:pt idx="36">
                  <c:v>1.1431744295477981E-2</c:v>
                </c:pt>
                <c:pt idx="37">
                  <c:v>1.1733360364502005E-2</c:v>
                </c:pt>
                <c:pt idx="38">
                  <c:v>1.2025808034512014E-2</c:v>
                </c:pt>
                <c:pt idx="39">
                  <c:v>1.2271223835005002E-2</c:v>
                </c:pt>
                <c:pt idx="40">
                  <c:v>1.2497707900246496E-2</c:v>
                </c:pt>
                <c:pt idx="41">
                  <c:v>1.2738242032620745E-2</c:v>
                </c:pt>
                <c:pt idx="42">
                  <c:v>1.2995267066187123E-2</c:v>
                </c:pt>
                <c:pt idx="43">
                  <c:v>1.3253512516783189E-2</c:v>
                </c:pt>
                <c:pt idx="44">
                  <c:v>1.3504122725298036E-2</c:v>
                </c:pt>
                <c:pt idx="45">
                  <c:v>1.3750305104257423E-2</c:v>
                </c:pt>
                <c:pt idx="46">
                  <c:v>1.4123091189479697E-2</c:v>
                </c:pt>
                <c:pt idx="47">
                  <c:v>1.4561393042611137E-2</c:v>
                </c:pt>
                <c:pt idx="48">
                  <c:v>1.496915092656572E-2</c:v>
                </c:pt>
                <c:pt idx="49">
                  <c:v>1.5453878941977294E-2</c:v>
                </c:pt>
                <c:pt idx="50">
                  <c:v>1.5867364007705786E-2</c:v>
                </c:pt>
                <c:pt idx="51">
                  <c:v>1.6206742532864245E-2</c:v>
                </c:pt>
                <c:pt idx="52">
                  <c:v>1.6669689262579231E-2</c:v>
                </c:pt>
                <c:pt idx="53">
                  <c:v>1.7356473364857496E-2</c:v>
                </c:pt>
                <c:pt idx="54">
                  <c:v>1.8093392051139134E-2</c:v>
                </c:pt>
                <c:pt idx="55">
                  <c:v>1.8743459343140822E-2</c:v>
                </c:pt>
                <c:pt idx="56">
                  <c:v>1.9450033646000838E-2</c:v>
                </c:pt>
                <c:pt idx="57">
                  <c:v>2.0228287151430012E-2</c:v>
                </c:pt>
                <c:pt idx="58">
                  <c:v>2.113912675271459E-2</c:v>
                </c:pt>
                <c:pt idx="59">
                  <c:v>2.2205419800642289E-2</c:v>
                </c:pt>
                <c:pt idx="60">
                  <c:v>2.3283146523963846E-2</c:v>
                </c:pt>
                <c:pt idx="61">
                  <c:v>2.4413863361660779E-2</c:v>
                </c:pt>
                <c:pt idx="62">
                  <c:v>2.581535841884847E-2</c:v>
                </c:pt>
                <c:pt idx="63">
                  <c:v>2.757574752859385E-2</c:v>
                </c:pt>
                <c:pt idx="64">
                  <c:v>2.9630194554872685E-2</c:v>
                </c:pt>
                <c:pt idx="65">
                  <c:v>3.202722351313942E-2</c:v>
                </c:pt>
                <c:pt idx="66">
                  <c:v>3.4948514479133365E-2</c:v>
                </c:pt>
                <c:pt idx="67">
                  <c:v>3.8710645482996971E-2</c:v>
                </c:pt>
                <c:pt idx="68">
                  <c:v>4.3631065501931798E-2</c:v>
                </c:pt>
                <c:pt idx="69">
                  <c:v>5.0210210009467418E-2</c:v>
                </c:pt>
                <c:pt idx="70">
                  <c:v>5.9789572253767805E-2</c:v>
                </c:pt>
                <c:pt idx="71">
                  <c:v>7.578968112215019E-2</c:v>
                </c:pt>
                <c:pt idx="72">
                  <c:v>9.5699999999999993E-2</c:v>
                </c:pt>
                <c:pt idx="73">
                  <c:v>9.5699999999999993E-2</c:v>
                </c:pt>
                <c:pt idx="74">
                  <c:v>9.5699999999999993E-2</c:v>
                </c:pt>
                <c:pt idx="75">
                  <c:v>9.5699999999999993E-2</c:v>
                </c:pt>
                <c:pt idx="76">
                  <c:v>9.5699999999999993E-2</c:v>
                </c:pt>
                <c:pt idx="77">
                  <c:v>9.5699999999999993E-2</c:v>
                </c:pt>
                <c:pt idx="78">
                  <c:v>9.5699999999999993E-2</c:v>
                </c:pt>
                <c:pt idx="79">
                  <c:v>9.5699999999999993E-2</c:v>
                </c:pt>
                <c:pt idx="80">
                  <c:v>9.5699999999999993E-2</c:v>
                </c:pt>
                <c:pt idx="81">
                  <c:v>9.5699999999999993E-2</c:v>
                </c:pt>
                <c:pt idx="82">
                  <c:v>9.5699999999999993E-2</c:v>
                </c:pt>
                <c:pt idx="83">
                  <c:v>9.5699999999999993E-2</c:v>
                </c:pt>
                <c:pt idx="84">
                  <c:v>9.0680213873116158E-2</c:v>
                </c:pt>
                <c:pt idx="85">
                  <c:v>2.3615106936558092E-2</c:v>
                </c:pt>
                <c:pt idx="86">
                  <c:v>0</c:v>
                </c:pt>
                <c:pt idx="87">
                  <c:v>1.1567446531720954E-2</c:v>
                </c:pt>
                <c:pt idx="88">
                  <c:v>2.8033723265860479E-2</c:v>
                </c:pt>
                <c:pt idx="89">
                  <c:v>2.9483138367069759E-2</c:v>
                </c:pt>
                <c:pt idx="90">
                  <c:v>2.097470755060464E-2</c:v>
                </c:pt>
                <c:pt idx="91">
                  <c:v>1.5120784591767441E-2</c:v>
                </c:pt>
                <c:pt idx="92">
                  <c:v>1.5698038520581402E-2</c:v>
                </c:pt>
                <c:pt idx="93">
                  <c:v>1.828862696440698E-2</c:v>
                </c:pt>
                <c:pt idx="94">
                  <c:v>1.8670294221912791E-2</c:v>
                </c:pt>
                <c:pt idx="95">
                  <c:v>1.6940833628752906E-2</c:v>
                </c:pt>
                <c:pt idx="96">
                  <c:v>1.5385269703420058E-2</c:v>
                </c:pt>
                <c:pt idx="97">
                  <c:v>1.4972218037333578E-2</c:v>
                </c:pt>
                <c:pt idx="98">
                  <c:v>1.5168474166956762E-2</c:v>
                </c:pt>
                <c:pt idx="99">
                  <c:v>1.5098128064811594E-2</c:v>
                </c:pt>
                <c:pt idx="100">
                  <c:v>1.4589826948927414E-2</c:v>
                </c:pt>
                <c:pt idx="101">
                  <c:v>1.3995849442057911E-2</c:v>
                </c:pt>
                <c:pt idx="102">
                  <c:v>1.3578011246565248E-2</c:v>
                </c:pt>
                <c:pt idx="103">
                  <c:v>1.341608090225367E-2</c:v>
                </c:pt>
                <c:pt idx="104">
                  <c:v>1.3169034827844209E-2</c:v>
                </c:pt>
                <c:pt idx="105">
                  <c:v>1.275147696279527E-2</c:v>
                </c:pt>
                <c:pt idx="106">
                  <c:v>1.2416221067475532E-2</c:v>
                </c:pt>
                <c:pt idx="107">
                  <c:v>1.2207372052340132E-2</c:v>
                </c:pt>
                <c:pt idx="108">
                  <c:v>1.20205754924323E-2</c:v>
                </c:pt>
                <c:pt idx="109">
                  <c:v>1.1781601720046084E-2</c:v>
                </c:pt>
                <c:pt idx="110">
                  <c:v>1.1505513113806893E-2</c:v>
                </c:pt>
                <c:pt idx="111">
                  <c:v>1.1361955696880404E-2</c:v>
                </c:pt>
                <c:pt idx="112">
                  <c:v>1.1303221291536755E-2</c:v>
                </c:pt>
                <c:pt idx="113">
                  <c:v>1.1095632797328175E-2</c:v>
                </c:pt>
                <c:pt idx="114">
                  <c:v>1.0771205752895708E-2</c:v>
                </c:pt>
                <c:pt idx="115">
                  <c:v>1.0587786477783766E-2</c:v>
                </c:pt>
                <c:pt idx="116">
                  <c:v>1.0533290362444027E-2</c:v>
                </c:pt>
                <c:pt idx="117">
                  <c:v>1.0347751942330129E-2</c:v>
                </c:pt>
                <c:pt idx="118">
                  <c:v>1.0157230789943052E-2</c:v>
                </c:pt>
                <c:pt idx="119">
                  <c:v>1.0029739423806463E-2</c:v>
                </c:pt>
                <c:pt idx="120">
                  <c:v>9.811254316931705E-3</c:v>
                </c:pt>
                <c:pt idx="121">
                  <c:v>9.64075744656262E-3</c:v>
                </c:pt>
                <c:pt idx="122">
                  <c:v>9.5397515648154574E-3</c:v>
                </c:pt>
                <c:pt idx="123">
                  <c:v>9.4494970591264184E-3</c:v>
                </c:pt>
                <c:pt idx="124">
                  <c:v>9.3298727471554793E-3</c:v>
                </c:pt>
                <c:pt idx="125">
                  <c:v>9.1901878440145291E-3</c:v>
                </c:pt>
                <c:pt idx="126">
                  <c:v>9.0551575484295252E-3</c:v>
                </c:pt>
                <c:pt idx="127">
                  <c:v>8.9324848522074982E-3</c:v>
                </c:pt>
                <c:pt idx="128">
                  <c:v>8.8136636518889883E-3</c:v>
                </c:pt>
                <c:pt idx="129">
                  <c:v>8.6905893998407459E-3</c:v>
                </c:pt>
                <c:pt idx="130">
                  <c:v>8.6884628739758787E-3</c:v>
                </c:pt>
                <c:pt idx="131">
                  <c:v>8.6239367370675689E-3</c:v>
                </c:pt>
                <c:pt idx="132">
                  <c:v>8.4677369315458457E-3</c:v>
                </c:pt>
                <c:pt idx="133">
                  <c:v>8.296900097239138E-3</c:v>
                </c:pt>
                <c:pt idx="134">
                  <c:v>8.1645815828466466E-3</c:v>
                </c:pt>
                <c:pt idx="135">
                  <c:v>8.1838407428037555E-3</c:v>
                </c:pt>
                <c:pt idx="136">
                  <c:v>8.1346295799785539E-3</c:v>
                </c:pt>
                <c:pt idx="137">
                  <c:v>7.9753944185873976E-3</c:v>
                </c:pt>
                <c:pt idx="138">
                  <c:v>7.9203824193044212E-3</c:v>
                </c:pt>
                <c:pt idx="139">
                  <c:v>7.8474940003585118E-3</c:v>
                </c:pt>
                <c:pt idx="140">
                  <c:v>7.7135557905270453E-3</c:v>
                </c:pt>
                <c:pt idx="141">
                  <c:v>7.6830308950842667E-3</c:v>
                </c:pt>
                <c:pt idx="142">
                  <c:v>7.6097375522786118E-3</c:v>
                </c:pt>
                <c:pt idx="143">
                  <c:v>7.4633533285971727E-3</c:v>
                </c:pt>
                <c:pt idx="144">
                  <c:v>7.4268078881592802E-3</c:v>
                </c:pt>
              </c:numCache>
            </c:numRef>
          </c:val>
          <c:smooth val="0"/>
          <c:extLst>
            <c:ext xmlns:c16="http://schemas.microsoft.com/office/drawing/2014/chart" uri="{C3380CC4-5D6E-409C-BE32-E72D297353CC}">
              <c16:uniqueId val="{00000002-749B-45C0-861C-89A88AB296FB}"/>
            </c:ext>
          </c:extLst>
        </c:ser>
        <c:ser>
          <c:idx val="1"/>
          <c:order val="3"/>
          <c:tx>
            <c:strRef>
              <c:f>'調節計算（ポンプ）'!$D$6</c:f>
              <c:strCache>
                <c:ptCount val="1"/>
                <c:pt idx="0">
                  <c:v>許容放流量</c:v>
                </c:pt>
              </c:strCache>
            </c:strRef>
          </c:tx>
          <c:spPr>
            <a:ln w="25400">
              <a:solidFill>
                <a:srgbClr val="00B0F0"/>
              </a:solidFill>
            </a:ln>
          </c:spPr>
          <c:marker>
            <c:symbol val="none"/>
          </c:marker>
          <c:cat>
            <c:numRef>
              <c:f>'調節計算（ポンプ）'!$H$7:$H$151</c:f>
              <c:numCache>
                <c:formatCode>General</c:formatCode>
                <c:ptCount val="145"/>
                <c:pt idx="0">
                  <c:v>0</c:v>
                </c:pt>
                <c:pt idx="1">
                  <c:v>0.16666666666666666</c:v>
                </c:pt>
                <c:pt idx="2">
                  <c:v>0.33333333333333331</c:v>
                </c:pt>
                <c:pt idx="3">
                  <c:v>0.5</c:v>
                </c:pt>
                <c:pt idx="4">
                  <c:v>0.66666666666666663</c:v>
                </c:pt>
                <c:pt idx="5">
                  <c:v>0.83333333333333326</c:v>
                </c:pt>
                <c:pt idx="6">
                  <c:v>0.99999999999999989</c:v>
                </c:pt>
                <c:pt idx="7">
                  <c:v>1.1666666666666665</c:v>
                </c:pt>
                <c:pt idx="8">
                  <c:v>1.3333333333333333</c:v>
                </c:pt>
                <c:pt idx="9">
                  <c:v>1.5</c:v>
                </c:pt>
                <c:pt idx="10">
                  <c:v>1.6666666666666667</c:v>
                </c:pt>
                <c:pt idx="11">
                  <c:v>1.8333333333333335</c:v>
                </c:pt>
                <c:pt idx="12">
                  <c:v>2</c:v>
                </c:pt>
                <c:pt idx="13">
                  <c:v>2.1666666666666665</c:v>
                </c:pt>
                <c:pt idx="14">
                  <c:v>2.333333333333333</c:v>
                </c:pt>
                <c:pt idx="15">
                  <c:v>2.4999999999999996</c:v>
                </c:pt>
                <c:pt idx="16">
                  <c:v>2.6666666666666661</c:v>
                </c:pt>
                <c:pt idx="17">
                  <c:v>2.8333333333333326</c:v>
                </c:pt>
                <c:pt idx="18">
                  <c:v>2.9999999999999991</c:v>
                </c:pt>
                <c:pt idx="19">
                  <c:v>3.1666666666666656</c:v>
                </c:pt>
                <c:pt idx="20">
                  <c:v>3.3333333333333321</c:v>
                </c:pt>
                <c:pt idx="21">
                  <c:v>3.4999999999999987</c:v>
                </c:pt>
                <c:pt idx="22">
                  <c:v>3.6666666666666652</c:v>
                </c:pt>
                <c:pt idx="23">
                  <c:v>3.8333333333333317</c:v>
                </c:pt>
                <c:pt idx="24">
                  <c:v>3.9999999999999982</c:v>
                </c:pt>
                <c:pt idx="25">
                  <c:v>4.1666666666666652</c:v>
                </c:pt>
                <c:pt idx="26">
                  <c:v>4.3333333333333321</c:v>
                </c:pt>
                <c:pt idx="27">
                  <c:v>4.4999999999999991</c:v>
                </c:pt>
                <c:pt idx="28">
                  <c:v>4.6666666666666661</c:v>
                </c:pt>
                <c:pt idx="29">
                  <c:v>4.833333333333333</c:v>
                </c:pt>
                <c:pt idx="30">
                  <c:v>5</c:v>
                </c:pt>
                <c:pt idx="31">
                  <c:v>5.166666666666667</c:v>
                </c:pt>
                <c:pt idx="32">
                  <c:v>5.3333333333333339</c:v>
                </c:pt>
                <c:pt idx="33">
                  <c:v>5.5000000000000009</c:v>
                </c:pt>
                <c:pt idx="34">
                  <c:v>5.6666666666666679</c:v>
                </c:pt>
                <c:pt idx="35">
                  <c:v>5.8333333333333348</c:v>
                </c:pt>
                <c:pt idx="36">
                  <c:v>6.0000000000000018</c:v>
                </c:pt>
                <c:pt idx="37">
                  <c:v>6.1666666666666687</c:v>
                </c:pt>
                <c:pt idx="38">
                  <c:v>6.3333333333333357</c:v>
                </c:pt>
                <c:pt idx="39">
                  <c:v>6.5000000000000027</c:v>
                </c:pt>
                <c:pt idx="40">
                  <c:v>6.6666666666666696</c:v>
                </c:pt>
                <c:pt idx="41">
                  <c:v>6.8333333333333366</c:v>
                </c:pt>
                <c:pt idx="42">
                  <c:v>7.0000000000000036</c:v>
                </c:pt>
                <c:pt idx="43">
                  <c:v>7.1666666666666705</c:v>
                </c:pt>
                <c:pt idx="44">
                  <c:v>7.3333333333333375</c:v>
                </c:pt>
                <c:pt idx="45">
                  <c:v>7.5000000000000044</c:v>
                </c:pt>
                <c:pt idx="46">
                  <c:v>7.6666666666666714</c:v>
                </c:pt>
                <c:pt idx="47">
                  <c:v>7.8333333333333384</c:v>
                </c:pt>
                <c:pt idx="48">
                  <c:v>8.0000000000000053</c:v>
                </c:pt>
                <c:pt idx="49">
                  <c:v>8.1666666666666714</c:v>
                </c:pt>
                <c:pt idx="50">
                  <c:v>8.3333333333333375</c:v>
                </c:pt>
                <c:pt idx="51">
                  <c:v>8.5000000000000036</c:v>
                </c:pt>
                <c:pt idx="52">
                  <c:v>8.6666666666666696</c:v>
                </c:pt>
                <c:pt idx="53">
                  <c:v>8.8333333333333357</c:v>
                </c:pt>
                <c:pt idx="54">
                  <c:v>9.0000000000000018</c:v>
                </c:pt>
                <c:pt idx="55">
                  <c:v>9.1666666666666679</c:v>
                </c:pt>
                <c:pt idx="56">
                  <c:v>9.3333333333333339</c:v>
                </c:pt>
                <c:pt idx="57">
                  <c:v>9.5</c:v>
                </c:pt>
                <c:pt idx="58">
                  <c:v>9.6666666666666661</c:v>
                </c:pt>
                <c:pt idx="59">
                  <c:v>9.8333333333333321</c:v>
                </c:pt>
                <c:pt idx="60">
                  <c:v>9.9999999999999982</c:v>
                </c:pt>
                <c:pt idx="61">
                  <c:v>10.166666666666664</c:v>
                </c:pt>
                <c:pt idx="62">
                  <c:v>10.33333333333333</c:v>
                </c:pt>
                <c:pt idx="63">
                  <c:v>10.499999999999996</c:v>
                </c:pt>
                <c:pt idx="64">
                  <c:v>10.666666666666663</c:v>
                </c:pt>
                <c:pt idx="65">
                  <c:v>10.833333333333329</c:v>
                </c:pt>
                <c:pt idx="66">
                  <c:v>10.999999999999995</c:v>
                </c:pt>
                <c:pt idx="67">
                  <c:v>11.166666666666661</c:v>
                </c:pt>
                <c:pt idx="68">
                  <c:v>11.333333333333327</c:v>
                </c:pt>
                <c:pt idx="69">
                  <c:v>11.499999999999993</c:v>
                </c:pt>
                <c:pt idx="70">
                  <c:v>11.666666666666659</c:v>
                </c:pt>
                <c:pt idx="71">
                  <c:v>11.833333333333325</c:v>
                </c:pt>
                <c:pt idx="72">
                  <c:v>11.999999999999991</c:v>
                </c:pt>
                <c:pt idx="73">
                  <c:v>12.166666666666657</c:v>
                </c:pt>
                <c:pt idx="74">
                  <c:v>12.333333333333323</c:v>
                </c:pt>
                <c:pt idx="75">
                  <c:v>12.499999999999989</c:v>
                </c:pt>
                <c:pt idx="76">
                  <c:v>12.666666666666655</c:v>
                </c:pt>
                <c:pt idx="77">
                  <c:v>12.833333333333321</c:v>
                </c:pt>
                <c:pt idx="78">
                  <c:v>12.999999999999988</c:v>
                </c:pt>
                <c:pt idx="79">
                  <c:v>13.166666666666654</c:v>
                </c:pt>
                <c:pt idx="80">
                  <c:v>13.33333333333332</c:v>
                </c:pt>
                <c:pt idx="81">
                  <c:v>13.499999999999986</c:v>
                </c:pt>
                <c:pt idx="82">
                  <c:v>13.666666666666652</c:v>
                </c:pt>
                <c:pt idx="83">
                  <c:v>13.833333333333318</c:v>
                </c:pt>
                <c:pt idx="84">
                  <c:v>13.999999999999984</c:v>
                </c:pt>
                <c:pt idx="85">
                  <c:v>14.16666666666665</c:v>
                </c:pt>
                <c:pt idx="86">
                  <c:v>14.333333333333316</c:v>
                </c:pt>
                <c:pt idx="87">
                  <c:v>14.499999999999982</c:v>
                </c:pt>
                <c:pt idx="88">
                  <c:v>14.666666666666648</c:v>
                </c:pt>
                <c:pt idx="89">
                  <c:v>14.833333333333314</c:v>
                </c:pt>
                <c:pt idx="90">
                  <c:v>14.99999999999998</c:v>
                </c:pt>
                <c:pt idx="91">
                  <c:v>15.166666666666647</c:v>
                </c:pt>
                <c:pt idx="92">
                  <c:v>15.333333333333313</c:v>
                </c:pt>
                <c:pt idx="93">
                  <c:v>15.499999999999979</c:v>
                </c:pt>
                <c:pt idx="94">
                  <c:v>15.666666666666645</c:v>
                </c:pt>
                <c:pt idx="95">
                  <c:v>15.833333333333311</c:v>
                </c:pt>
                <c:pt idx="96">
                  <c:v>15.999999999999977</c:v>
                </c:pt>
                <c:pt idx="97">
                  <c:v>16.166666666666643</c:v>
                </c:pt>
                <c:pt idx="98">
                  <c:v>16.333333333333311</c:v>
                </c:pt>
                <c:pt idx="99">
                  <c:v>16.499999999999979</c:v>
                </c:pt>
                <c:pt idx="100">
                  <c:v>16.666666666666647</c:v>
                </c:pt>
                <c:pt idx="101">
                  <c:v>16.833333333333314</c:v>
                </c:pt>
                <c:pt idx="102">
                  <c:v>16.999999999999982</c:v>
                </c:pt>
                <c:pt idx="103">
                  <c:v>17.16666666666665</c:v>
                </c:pt>
                <c:pt idx="104">
                  <c:v>17.333333333333318</c:v>
                </c:pt>
                <c:pt idx="105">
                  <c:v>17.499999999999986</c:v>
                </c:pt>
                <c:pt idx="106">
                  <c:v>17.666666666666654</c:v>
                </c:pt>
                <c:pt idx="107">
                  <c:v>17.833333333333321</c:v>
                </c:pt>
                <c:pt idx="108">
                  <c:v>17.999999999999989</c:v>
                </c:pt>
                <c:pt idx="109">
                  <c:v>18.166666666666657</c:v>
                </c:pt>
                <c:pt idx="110">
                  <c:v>18.333333333333325</c:v>
                </c:pt>
                <c:pt idx="111">
                  <c:v>18.499999999999993</c:v>
                </c:pt>
                <c:pt idx="112">
                  <c:v>18.666666666666661</c:v>
                </c:pt>
                <c:pt idx="113">
                  <c:v>18.833333333333329</c:v>
                </c:pt>
                <c:pt idx="114">
                  <c:v>18.999999999999996</c:v>
                </c:pt>
                <c:pt idx="115">
                  <c:v>19.166666666666664</c:v>
                </c:pt>
                <c:pt idx="116">
                  <c:v>19.333333333333332</c:v>
                </c:pt>
                <c:pt idx="117">
                  <c:v>19.5</c:v>
                </c:pt>
                <c:pt idx="118">
                  <c:v>19.666666666666668</c:v>
                </c:pt>
                <c:pt idx="119">
                  <c:v>19.833333333333336</c:v>
                </c:pt>
                <c:pt idx="120">
                  <c:v>20.000000000000004</c:v>
                </c:pt>
                <c:pt idx="121">
                  <c:v>20.166666666666671</c:v>
                </c:pt>
                <c:pt idx="122">
                  <c:v>20.333333333333339</c:v>
                </c:pt>
                <c:pt idx="123">
                  <c:v>20.500000000000007</c:v>
                </c:pt>
                <c:pt idx="124">
                  <c:v>20.666666666666675</c:v>
                </c:pt>
                <c:pt idx="125">
                  <c:v>20.833333333333343</c:v>
                </c:pt>
                <c:pt idx="126">
                  <c:v>21.000000000000011</c:v>
                </c:pt>
                <c:pt idx="127">
                  <c:v>21.166666666666679</c:v>
                </c:pt>
                <c:pt idx="128">
                  <c:v>21.333333333333346</c:v>
                </c:pt>
                <c:pt idx="129">
                  <c:v>21.500000000000014</c:v>
                </c:pt>
                <c:pt idx="130">
                  <c:v>21.666666666666682</c:v>
                </c:pt>
                <c:pt idx="131">
                  <c:v>21.83333333333335</c:v>
                </c:pt>
                <c:pt idx="132">
                  <c:v>22.000000000000018</c:v>
                </c:pt>
                <c:pt idx="133">
                  <c:v>22.166666666666686</c:v>
                </c:pt>
                <c:pt idx="134">
                  <c:v>22.333333333333353</c:v>
                </c:pt>
                <c:pt idx="135">
                  <c:v>22.500000000000021</c:v>
                </c:pt>
                <c:pt idx="136">
                  <c:v>22.666666666666689</c:v>
                </c:pt>
                <c:pt idx="137">
                  <c:v>22.833333333333357</c:v>
                </c:pt>
                <c:pt idx="138">
                  <c:v>23.000000000000025</c:v>
                </c:pt>
                <c:pt idx="139">
                  <c:v>23.166666666666693</c:v>
                </c:pt>
                <c:pt idx="140">
                  <c:v>23.333333333333361</c:v>
                </c:pt>
                <c:pt idx="141">
                  <c:v>23.500000000000028</c:v>
                </c:pt>
                <c:pt idx="142">
                  <c:v>23.666666666666696</c:v>
                </c:pt>
                <c:pt idx="143">
                  <c:v>23.833333333333364</c:v>
                </c:pt>
                <c:pt idx="144">
                  <c:v>24.000000000000032</c:v>
                </c:pt>
              </c:numCache>
            </c:numRef>
          </c:cat>
          <c:val>
            <c:numRef>
              <c:f>'調節計算（ポンプ）'!$D$7:$D$151</c:f>
              <c:numCache>
                <c:formatCode>0.000000_ </c:formatCode>
                <c:ptCount val="145"/>
                <c:pt idx="0">
                  <c:v>9.572E-2</c:v>
                </c:pt>
                <c:pt idx="1">
                  <c:v>9.572E-2</c:v>
                </c:pt>
                <c:pt idx="2">
                  <c:v>9.572E-2</c:v>
                </c:pt>
                <c:pt idx="3">
                  <c:v>9.572E-2</c:v>
                </c:pt>
                <c:pt idx="4">
                  <c:v>9.572E-2</c:v>
                </c:pt>
                <c:pt idx="5">
                  <c:v>9.572E-2</c:v>
                </c:pt>
                <c:pt idx="6">
                  <c:v>9.572E-2</c:v>
                </c:pt>
                <c:pt idx="7">
                  <c:v>9.572E-2</c:v>
                </c:pt>
                <c:pt idx="8">
                  <c:v>9.572E-2</c:v>
                </c:pt>
                <c:pt idx="9">
                  <c:v>9.572E-2</c:v>
                </c:pt>
                <c:pt idx="10">
                  <c:v>9.572E-2</c:v>
                </c:pt>
                <c:pt idx="11">
                  <c:v>9.572E-2</c:v>
                </c:pt>
                <c:pt idx="12">
                  <c:v>9.572E-2</c:v>
                </c:pt>
                <c:pt idx="13">
                  <c:v>9.572E-2</c:v>
                </c:pt>
                <c:pt idx="14">
                  <c:v>9.572E-2</c:v>
                </c:pt>
                <c:pt idx="15">
                  <c:v>9.572E-2</c:v>
                </c:pt>
                <c:pt idx="16">
                  <c:v>9.572E-2</c:v>
                </c:pt>
                <c:pt idx="17">
                  <c:v>9.572E-2</c:v>
                </c:pt>
                <c:pt idx="18">
                  <c:v>9.572E-2</c:v>
                </c:pt>
                <c:pt idx="19">
                  <c:v>9.572E-2</c:v>
                </c:pt>
                <c:pt idx="20">
                  <c:v>9.572E-2</c:v>
                </c:pt>
                <c:pt idx="21">
                  <c:v>9.572E-2</c:v>
                </c:pt>
                <c:pt idx="22">
                  <c:v>9.572E-2</c:v>
                </c:pt>
                <c:pt idx="23">
                  <c:v>9.572E-2</c:v>
                </c:pt>
                <c:pt idx="24">
                  <c:v>9.572E-2</c:v>
                </c:pt>
                <c:pt idx="25">
                  <c:v>9.572E-2</c:v>
                </c:pt>
                <c:pt idx="26">
                  <c:v>9.572E-2</c:v>
                </c:pt>
                <c:pt idx="27">
                  <c:v>9.572E-2</c:v>
                </c:pt>
                <c:pt idx="28">
                  <c:v>9.572E-2</c:v>
                </c:pt>
                <c:pt idx="29">
                  <c:v>9.572E-2</c:v>
                </c:pt>
                <c:pt idx="30">
                  <c:v>9.572E-2</c:v>
                </c:pt>
                <c:pt idx="31">
                  <c:v>9.572E-2</c:v>
                </c:pt>
                <c:pt idx="32">
                  <c:v>9.572E-2</c:v>
                </c:pt>
                <c:pt idx="33">
                  <c:v>9.572E-2</c:v>
                </c:pt>
                <c:pt idx="34">
                  <c:v>9.572E-2</c:v>
                </c:pt>
                <c:pt idx="35">
                  <c:v>9.572E-2</c:v>
                </c:pt>
                <c:pt idx="36">
                  <c:v>9.572E-2</c:v>
                </c:pt>
                <c:pt idx="37">
                  <c:v>9.572E-2</c:v>
                </c:pt>
                <c:pt idx="38">
                  <c:v>9.572E-2</c:v>
                </c:pt>
                <c:pt idx="39">
                  <c:v>9.572E-2</c:v>
                </c:pt>
                <c:pt idx="40">
                  <c:v>9.572E-2</c:v>
                </c:pt>
                <c:pt idx="41">
                  <c:v>9.572E-2</c:v>
                </c:pt>
                <c:pt idx="42">
                  <c:v>9.572E-2</c:v>
                </c:pt>
                <c:pt idx="43">
                  <c:v>9.572E-2</c:v>
                </c:pt>
                <c:pt idx="44">
                  <c:v>9.572E-2</c:v>
                </c:pt>
                <c:pt idx="45">
                  <c:v>9.572E-2</c:v>
                </c:pt>
                <c:pt idx="46">
                  <c:v>9.572E-2</c:v>
                </c:pt>
                <c:pt idx="47">
                  <c:v>9.572E-2</c:v>
                </c:pt>
                <c:pt idx="48">
                  <c:v>9.572E-2</c:v>
                </c:pt>
                <c:pt idx="49">
                  <c:v>9.572E-2</c:v>
                </c:pt>
                <c:pt idx="50">
                  <c:v>9.572E-2</c:v>
                </c:pt>
                <c:pt idx="51">
                  <c:v>9.572E-2</c:v>
                </c:pt>
                <c:pt idx="52">
                  <c:v>9.572E-2</c:v>
                </c:pt>
                <c:pt idx="53">
                  <c:v>9.572E-2</c:v>
                </c:pt>
                <c:pt idx="54">
                  <c:v>9.572E-2</c:v>
                </c:pt>
                <c:pt idx="55">
                  <c:v>9.572E-2</c:v>
                </c:pt>
                <c:pt idx="56">
                  <c:v>9.572E-2</c:v>
                </c:pt>
                <c:pt idx="57">
                  <c:v>9.572E-2</c:v>
                </c:pt>
                <c:pt idx="58">
                  <c:v>9.572E-2</c:v>
                </c:pt>
                <c:pt idx="59">
                  <c:v>9.572E-2</c:v>
                </c:pt>
                <c:pt idx="60">
                  <c:v>9.572E-2</c:v>
                </c:pt>
                <c:pt idx="61">
                  <c:v>9.572E-2</c:v>
                </c:pt>
                <c:pt idx="62">
                  <c:v>9.572E-2</c:v>
                </c:pt>
                <c:pt idx="63">
                  <c:v>9.572E-2</c:v>
                </c:pt>
                <c:pt idx="64">
                  <c:v>9.572E-2</c:v>
                </c:pt>
                <c:pt idx="65">
                  <c:v>9.572E-2</c:v>
                </c:pt>
                <c:pt idx="66">
                  <c:v>9.572E-2</c:v>
                </c:pt>
                <c:pt idx="67">
                  <c:v>9.572E-2</c:v>
                </c:pt>
                <c:pt idx="68">
                  <c:v>9.572E-2</c:v>
                </c:pt>
                <c:pt idx="69">
                  <c:v>9.572E-2</c:v>
                </c:pt>
                <c:pt idx="70">
                  <c:v>9.572E-2</c:v>
                </c:pt>
                <c:pt idx="71">
                  <c:v>9.572E-2</c:v>
                </c:pt>
                <c:pt idx="72">
                  <c:v>9.572E-2</c:v>
                </c:pt>
                <c:pt idx="73">
                  <c:v>9.572E-2</c:v>
                </c:pt>
                <c:pt idx="74">
                  <c:v>9.572E-2</c:v>
                </c:pt>
                <c:pt idx="75">
                  <c:v>9.572E-2</c:v>
                </c:pt>
                <c:pt idx="76">
                  <c:v>9.572E-2</c:v>
                </c:pt>
                <c:pt idx="77">
                  <c:v>9.572E-2</c:v>
                </c:pt>
                <c:pt idx="78">
                  <c:v>9.572E-2</c:v>
                </c:pt>
                <c:pt idx="79">
                  <c:v>9.572E-2</c:v>
                </c:pt>
                <c:pt idx="80">
                  <c:v>9.572E-2</c:v>
                </c:pt>
                <c:pt idx="81">
                  <c:v>9.572E-2</c:v>
                </c:pt>
                <c:pt idx="82">
                  <c:v>9.572E-2</c:v>
                </c:pt>
                <c:pt idx="83">
                  <c:v>9.572E-2</c:v>
                </c:pt>
                <c:pt idx="84">
                  <c:v>9.572E-2</c:v>
                </c:pt>
                <c:pt idx="85">
                  <c:v>9.572E-2</c:v>
                </c:pt>
                <c:pt idx="86">
                  <c:v>9.572E-2</c:v>
                </c:pt>
                <c:pt idx="87">
                  <c:v>9.572E-2</c:v>
                </c:pt>
                <c:pt idx="88">
                  <c:v>9.572E-2</c:v>
                </c:pt>
                <c:pt idx="89">
                  <c:v>9.572E-2</c:v>
                </c:pt>
                <c:pt idx="90">
                  <c:v>9.572E-2</c:v>
                </c:pt>
                <c:pt idx="91">
                  <c:v>9.572E-2</c:v>
                </c:pt>
                <c:pt idx="92">
                  <c:v>9.572E-2</c:v>
                </c:pt>
                <c:pt idx="93">
                  <c:v>9.572E-2</c:v>
                </c:pt>
                <c:pt idx="94">
                  <c:v>9.572E-2</c:v>
                </c:pt>
                <c:pt idx="95">
                  <c:v>9.572E-2</c:v>
                </c:pt>
                <c:pt idx="96">
                  <c:v>9.572E-2</c:v>
                </c:pt>
                <c:pt idx="97">
                  <c:v>9.572E-2</c:v>
                </c:pt>
                <c:pt idx="98">
                  <c:v>9.572E-2</c:v>
                </c:pt>
                <c:pt idx="99">
                  <c:v>9.572E-2</c:v>
                </c:pt>
                <c:pt idx="100">
                  <c:v>9.572E-2</c:v>
                </c:pt>
                <c:pt idx="101">
                  <c:v>9.572E-2</c:v>
                </c:pt>
                <c:pt idx="102">
                  <c:v>9.572E-2</c:v>
                </c:pt>
                <c:pt idx="103">
                  <c:v>9.572E-2</c:v>
                </c:pt>
                <c:pt idx="104">
                  <c:v>9.572E-2</c:v>
                </c:pt>
                <c:pt idx="105">
                  <c:v>9.572E-2</c:v>
                </c:pt>
                <c:pt idx="106">
                  <c:v>9.572E-2</c:v>
                </c:pt>
                <c:pt idx="107">
                  <c:v>9.572E-2</c:v>
                </c:pt>
                <c:pt idx="108">
                  <c:v>9.572E-2</c:v>
                </c:pt>
                <c:pt idx="109">
                  <c:v>9.572E-2</c:v>
                </c:pt>
                <c:pt idx="110">
                  <c:v>9.572E-2</c:v>
                </c:pt>
                <c:pt idx="111">
                  <c:v>9.572E-2</c:v>
                </c:pt>
                <c:pt idx="112">
                  <c:v>9.572E-2</c:v>
                </c:pt>
                <c:pt idx="113">
                  <c:v>9.572E-2</c:v>
                </c:pt>
                <c:pt idx="114">
                  <c:v>9.572E-2</c:v>
                </c:pt>
                <c:pt idx="115">
                  <c:v>9.572E-2</c:v>
                </c:pt>
                <c:pt idx="116">
                  <c:v>9.572E-2</c:v>
                </c:pt>
                <c:pt idx="117">
                  <c:v>9.572E-2</c:v>
                </c:pt>
                <c:pt idx="118">
                  <c:v>9.572E-2</c:v>
                </c:pt>
                <c:pt idx="119">
                  <c:v>9.572E-2</c:v>
                </c:pt>
                <c:pt idx="120">
                  <c:v>9.572E-2</c:v>
                </c:pt>
                <c:pt idx="121">
                  <c:v>9.572E-2</c:v>
                </c:pt>
                <c:pt idx="122">
                  <c:v>9.572E-2</c:v>
                </c:pt>
                <c:pt idx="123">
                  <c:v>9.572E-2</c:v>
                </c:pt>
                <c:pt idx="124">
                  <c:v>9.572E-2</c:v>
                </c:pt>
                <c:pt idx="125">
                  <c:v>9.572E-2</c:v>
                </c:pt>
                <c:pt idx="126">
                  <c:v>9.572E-2</c:v>
                </c:pt>
                <c:pt idx="127">
                  <c:v>9.572E-2</c:v>
                </c:pt>
                <c:pt idx="128">
                  <c:v>9.572E-2</c:v>
                </c:pt>
                <c:pt idx="129">
                  <c:v>9.572E-2</c:v>
                </c:pt>
                <c:pt idx="130">
                  <c:v>9.572E-2</c:v>
                </c:pt>
                <c:pt idx="131">
                  <c:v>9.572E-2</c:v>
                </c:pt>
                <c:pt idx="132">
                  <c:v>9.572E-2</c:v>
                </c:pt>
                <c:pt idx="133">
                  <c:v>9.572E-2</c:v>
                </c:pt>
                <c:pt idx="134">
                  <c:v>9.572E-2</c:v>
                </c:pt>
                <c:pt idx="135">
                  <c:v>9.572E-2</c:v>
                </c:pt>
                <c:pt idx="136">
                  <c:v>9.572E-2</c:v>
                </c:pt>
                <c:pt idx="137">
                  <c:v>9.572E-2</c:v>
                </c:pt>
                <c:pt idx="138">
                  <c:v>9.572E-2</c:v>
                </c:pt>
                <c:pt idx="139">
                  <c:v>9.572E-2</c:v>
                </c:pt>
                <c:pt idx="140">
                  <c:v>9.572E-2</c:v>
                </c:pt>
                <c:pt idx="141">
                  <c:v>9.572E-2</c:v>
                </c:pt>
                <c:pt idx="142">
                  <c:v>9.572E-2</c:v>
                </c:pt>
                <c:pt idx="143">
                  <c:v>9.572E-2</c:v>
                </c:pt>
                <c:pt idx="144">
                  <c:v>9.572E-2</c:v>
                </c:pt>
              </c:numCache>
            </c:numRef>
          </c:val>
          <c:smooth val="0"/>
          <c:extLst>
            <c:ext xmlns:c16="http://schemas.microsoft.com/office/drawing/2014/chart" uri="{C3380CC4-5D6E-409C-BE32-E72D297353CC}">
              <c16:uniqueId val="{00000003-749B-45C0-861C-89A88AB296FB}"/>
            </c:ext>
          </c:extLst>
        </c:ser>
        <c:dLbls>
          <c:showLegendKey val="0"/>
          <c:showVal val="0"/>
          <c:showCatName val="0"/>
          <c:showSerName val="0"/>
          <c:showPercent val="0"/>
          <c:showBubbleSize val="0"/>
        </c:dLbls>
        <c:smooth val="0"/>
        <c:axId val="189643008"/>
        <c:axId val="189657472"/>
      </c:lineChart>
      <c:catAx>
        <c:axId val="189643008"/>
        <c:scaling>
          <c:orientation val="minMax"/>
        </c:scaling>
        <c:delete val="0"/>
        <c:axPos val="b"/>
        <c:title>
          <c:tx>
            <c:rich>
              <a:bodyPr/>
              <a:lstStyle/>
              <a:p>
                <a:pPr>
                  <a:defRPr sz="1200" b="1" i="0" u="none" strike="noStrike" baseline="0">
                    <a:solidFill>
                      <a:srgbClr val="000000"/>
                    </a:solidFill>
                    <a:latin typeface="ＭＳ Ｐゴシック"/>
                    <a:ea typeface="ＭＳ Ｐゴシック"/>
                    <a:cs typeface="ＭＳ Ｐゴシック"/>
                  </a:defRPr>
                </a:pPr>
                <a:r>
                  <a:rPr lang="ja-JP" altLang="en-US" sz="1200" b="1"/>
                  <a:t>時　　間</a:t>
                </a:r>
              </a:p>
            </c:rich>
          </c:tx>
          <c:layout>
            <c:manualLayout>
              <c:xMode val="edge"/>
              <c:yMode val="edge"/>
              <c:x val="0.49199417741589863"/>
              <c:y val="0.9511972598393250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5400000" vert="horz"/>
          <a:lstStyle/>
          <a:p>
            <a:pPr>
              <a:defRPr sz="900" b="0" i="0" u="none" strike="noStrike" baseline="0">
                <a:solidFill>
                  <a:srgbClr val="000000"/>
                </a:solidFill>
                <a:latin typeface="ＭＳ Ｐゴシック"/>
                <a:ea typeface="ＭＳ Ｐゴシック"/>
                <a:cs typeface="ＭＳ Ｐゴシック"/>
              </a:defRPr>
            </a:pPr>
            <a:endParaRPr lang="ja-JP"/>
          </a:p>
        </c:txPr>
        <c:crossAx val="189657472"/>
        <c:crosses val="autoZero"/>
        <c:auto val="1"/>
        <c:lblAlgn val="ctr"/>
        <c:lblOffset val="100"/>
        <c:tickLblSkip val="6"/>
        <c:tickMarkSkip val="1"/>
        <c:noMultiLvlLbl val="0"/>
      </c:catAx>
      <c:valAx>
        <c:axId val="189657472"/>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200" b="1" i="0" u="none" strike="noStrike" baseline="0">
                    <a:solidFill>
                      <a:srgbClr val="000000"/>
                    </a:solidFill>
                    <a:latin typeface="ＭＳ Ｐゴシック"/>
                    <a:ea typeface="ＭＳ Ｐゴシック"/>
                  </a:rPr>
                  <a:t>流量</a:t>
                </a:r>
                <a:r>
                  <a:rPr lang="en-US" altLang="ja-JP" sz="1200" b="1" i="0" u="none" strike="noStrike" baseline="0">
                    <a:solidFill>
                      <a:srgbClr val="000000"/>
                    </a:solidFill>
                    <a:latin typeface="ＭＳ Ｐゴシック"/>
                    <a:ea typeface="ＭＳ Ｐゴシック"/>
                  </a:rPr>
                  <a:t>(m</a:t>
                </a:r>
                <a:r>
                  <a:rPr lang="en-US" altLang="ja-JP" sz="1200" b="1" i="0" u="none" strike="noStrike" baseline="30000">
                    <a:solidFill>
                      <a:srgbClr val="000000"/>
                    </a:solidFill>
                    <a:latin typeface="ＭＳ Ｐゴシック"/>
                    <a:ea typeface="ＭＳ Ｐゴシック"/>
                  </a:rPr>
                  <a:t>3</a:t>
                </a:r>
                <a:r>
                  <a:rPr lang="en-US" altLang="ja-JP" sz="1200" b="1" i="0" u="none" strike="noStrike" baseline="0">
                    <a:solidFill>
                      <a:srgbClr val="000000"/>
                    </a:solidFill>
                    <a:latin typeface="ＭＳ Ｐゴシック"/>
                    <a:ea typeface="ＭＳ Ｐゴシック"/>
                  </a:rPr>
                  <a:t>/s)</a:t>
                </a:r>
              </a:p>
            </c:rich>
          </c:tx>
          <c:layout>
            <c:manualLayout>
              <c:xMode val="edge"/>
              <c:yMode val="edge"/>
              <c:x val="8.278518448154748E-3"/>
              <c:y val="0.44067813948569107"/>
            </c:manualLayout>
          </c:layout>
          <c:overlay val="0"/>
          <c:spPr>
            <a:noFill/>
            <a:ln w="25400">
              <a:noFill/>
            </a:ln>
          </c:spPr>
        </c:title>
        <c:numFmt formatCode="0.00000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89643008"/>
        <c:crosses val="autoZero"/>
        <c:crossBetween val="between"/>
      </c:valAx>
      <c:spPr>
        <a:solidFill>
          <a:srgbClr val="FFFFFF"/>
        </a:solidFill>
        <a:ln w="3175">
          <a:solidFill>
            <a:srgbClr val="000000"/>
          </a:solidFill>
          <a:prstDash val="solid"/>
        </a:ln>
      </c:spPr>
    </c:plotArea>
    <c:legend>
      <c:legendPos val="r"/>
      <c:layout>
        <c:manualLayout>
          <c:xMode val="edge"/>
          <c:yMode val="edge"/>
          <c:x val="0.70285384781299753"/>
          <c:y val="0.12242678644033289"/>
          <c:w val="0.27511003364640507"/>
          <c:h val="0.17470860745731703"/>
        </c:manualLayout>
      </c:layout>
      <c:overlay val="0"/>
      <c:spPr>
        <a:solidFill>
          <a:srgbClr val="FFFFFF"/>
        </a:solidFill>
        <a:ln w="3175">
          <a:solidFill>
            <a:srgbClr val="000000"/>
          </a:solidFill>
          <a:prstDash val="solid"/>
        </a:ln>
      </c:spPr>
      <c:txPr>
        <a:bodyPr/>
        <a:lstStyle/>
        <a:p>
          <a:pPr>
            <a:defRPr sz="108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175" b="0" i="0" u="none" strike="noStrike" baseline="0">
          <a:solidFill>
            <a:srgbClr val="000000"/>
          </a:solidFill>
          <a:latin typeface="ＭＳ Ｐゴシック"/>
          <a:ea typeface="ＭＳ Ｐゴシック"/>
          <a:cs typeface="ＭＳ Ｐゴシック"/>
        </a:defRPr>
      </a:pPr>
      <a:endParaRPr lang="ja-JP"/>
    </a:p>
  </c:txPr>
  <c:printSettings>
    <c:headerFooter/>
    <c:pageMargins b="0.75" l="0.7" r="0.7" t="0.75" header="0.3" footer="0.3"/>
    <c:pageSetup/>
  </c:printSettings>
</c:chartSpace>
</file>

<file path=xl/ctrlProps/ctrlProp1.xml><?xml version="1.0" encoding="utf-8"?>
<formControlPr xmlns="http://schemas.microsoft.com/office/spreadsheetml/2009/9/main" objectType="CheckBox" checked="Checked" fmlaLink="$U$5"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Radio" checked="Checked" firstButton="1" fmlaLink="$C$8" lockText="1"/>
</file>

<file path=xl/ctrlProps/ctrlProp4.xml><?xml version="1.0" encoding="utf-8"?>
<formControlPr xmlns="http://schemas.microsoft.com/office/spreadsheetml/2009/9/main" objectType="Radio" lockText="1"/>
</file>

<file path=xl/ctrlProps/ctrlProp5.xml><?xml version="1.0" encoding="utf-8"?>
<formControlPr xmlns="http://schemas.microsoft.com/office/spreadsheetml/2009/9/main" objectType="Radio"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Radio" firstButton="1" fmlaLink="$A$1" lockText="1"/>
</file>

<file path=xl/ctrlProps/ctrlProp10.xml><?xml version="1.0" encoding="utf-8"?>
<formControlPr xmlns="http://schemas.microsoft.com/office/spreadsheetml/2009/9/main" objectType="Radio" lockText="1"/>
</file>

<file path=xl/ctrlProps/ctrlProp11.xml><?xml version="1.0" encoding="utf-8"?>
<formControlPr xmlns="http://schemas.microsoft.com/office/spreadsheetml/2009/9/main" objectType="Radio" lockText="1"/>
</file>

<file path=xl/ctrlProps/ctrlProp12.xml><?xml version="1.0" encoding="utf-8"?>
<formControlPr xmlns="http://schemas.microsoft.com/office/spreadsheetml/2009/9/main" objectType="Radio" lockText="1"/>
</file>

<file path=xl/ctrlProps/ctrlProp13.xml><?xml version="1.0" encoding="utf-8"?>
<formControlPr xmlns="http://schemas.microsoft.com/office/spreadsheetml/2009/9/main" objectType="Radio" lockText="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Radio" lockText="1"/>
</file>

<file path=xl/ctrlProps/ctrlProp18.xml><?xml version="1.0" encoding="utf-8"?>
<formControlPr xmlns="http://schemas.microsoft.com/office/spreadsheetml/2009/9/main" objectType="Radio" checked="Checked"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152400</xdr:colOff>
      <xdr:row>7</xdr:row>
      <xdr:rowOff>85725</xdr:rowOff>
    </xdr:from>
    <xdr:ext cx="1191673" cy="32573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52400" y="1285875"/>
          <a:ext cx="1191673"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400" b="1">
              <a:solidFill>
                <a:sysClr val="windowText" lastClr="000000"/>
              </a:solidFill>
              <a:latin typeface="BIZ UDPゴシック" panose="020B0400000000000000" pitchFamily="50" charset="-128"/>
              <a:ea typeface="BIZ UDPゴシック" panose="020B0400000000000000" pitchFamily="50" charset="-128"/>
            </a:rPr>
            <a:t>R7.3</a:t>
          </a:r>
          <a:r>
            <a:rPr kumimoji="1" lang="ja-JP" altLang="en-US" sz="1400" b="1">
              <a:solidFill>
                <a:sysClr val="windowText" lastClr="000000"/>
              </a:solidFill>
              <a:latin typeface="BIZ UDPゴシック" panose="020B0400000000000000" pitchFamily="50" charset="-128"/>
              <a:ea typeface="BIZ UDPゴシック" panose="020B0400000000000000" pitchFamily="50" charset="-128"/>
            </a:rPr>
            <a:t>時点版</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564369</xdr:colOff>
      <xdr:row>58</xdr:row>
      <xdr:rowOff>132874</xdr:rowOff>
    </xdr:to>
    <xdr:pic>
      <xdr:nvPicPr>
        <xdr:cNvPr id="2" name="図 1">
          <a:extLst>
            <a:ext uri="{FF2B5EF4-FFF2-40B4-BE49-F238E27FC236}">
              <a16:creationId xmlns:a16="http://schemas.microsoft.com/office/drawing/2014/main" id="{A58D6C3E-FD32-423E-9FAE-28E9E77975D8}"/>
            </a:ext>
          </a:extLst>
        </xdr:cNvPr>
        <xdr:cNvPicPr>
          <a:picLocks noChangeAspect="1"/>
        </xdr:cNvPicPr>
      </xdr:nvPicPr>
      <xdr:blipFill>
        <a:blip xmlns:r="http://schemas.openxmlformats.org/officeDocument/2006/relationships" r:embed="rId1"/>
        <a:stretch>
          <a:fillRect/>
        </a:stretch>
      </xdr:blipFill>
      <xdr:spPr>
        <a:xfrm>
          <a:off x="0" y="0"/>
          <a:ext cx="14280369" cy="10076974"/>
        </a:xfrm>
        <a:prstGeom prst="rect">
          <a:avLst/>
        </a:prstGeom>
      </xdr:spPr>
    </xdr:pic>
    <xdr:clientData/>
  </xdr:twoCellAnchor>
  <xdr:twoCellAnchor editAs="oneCell">
    <xdr:from>
      <xdr:col>0</xdr:col>
      <xdr:colOff>0</xdr:colOff>
      <xdr:row>59</xdr:row>
      <xdr:rowOff>0</xdr:rowOff>
    </xdr:from>
    <xdr:to>
      <xdr:col>20</xdr:col>
      <xdr:colOff>599006</xdr:colOff>
      <xdr:row>117</xdr:row>
      <xdr:rowOff>104690</xdr:rowOff>
    </xdr:to>
    <xdr:pic>
      <xdr:nvPicPr>
        <xdr:cNvPr id="3" name="図 2">
          <a:extLst>
            <a:ext uri="{FF2B5EF4-FFF2-40B4-BE49-F238E27FC236}">
              <a16:creationId xmlns:a16="http://schemas.microsoft.com/office/drawing/2014/main" id="{3CDE0050-97C1-40D0-A707-59CF3434B022}"/>
            </a:ext>
          </a:extLst>
        </xdr:cNvPr>
        <xdr:cNvPicPr>
          <a:picLocks noChangeAspect="1"/>
        </xdr:cNvPicPr>
      </xdr:nvPicPr>
      <xdr:blipFill>
        <a:blip xmlns:r="http://schemas.openxmlformats.org/officeDocument/2006/relationships" r:embed="rId2"/>
        <a:stretch>
          <a:fillRect/>
        </a:stretch>
      </xdr:blipFill>
      <xdr:spPr>
        <a:xfrm>
          <a:off x="0" y="10115550"/>
          <a:ext cx="14315006" cy="10048790"/>
        </a:xfrm>
        <a:prstGeom prst="rect">
          <a:avLst/>
        </a:prstGeom>
      </xdr:spPr>
    </xdr:pic>
    <xdr:clientData/>
  </xdr:twoCellAnchor>
  <xdr:twoCellAnchor editAs="oneCell">
    <xdr:from>
      <xdr:col>0</xdr:col>
      <xdr:colOff>0</xdr:colOff>
      <xdr:row>118</xdr:row>
      <xdr:rowOff>0</xdr:rowOff>
    </xdr:from>
    <xdr:to>
      <xdr:col>20</xdr:col>
      <xdr:colOff>330574</xdr:colOff>
      <xdr:row>168</xdr:row>
      <xdr:rowOff>105713</xdr:rowOff>
    </xdr:to>
    <xdr:pic>
      <xdr:nvPicPr>
        <xdr:cNvPr id="4" name="図 3">
          <a:extLst>
            <a:ext uri="{FF2B5EF4-FFF2-40B4-BE49-F238E27FC236}">
              <a16:creationId xmlns:a16="http://schemas.microsoft.com/office/drawing/2014/main" id="{C35EC8BE-E3D5-4646-AA4F-A9C352159449}"/>
            </a:ext>
          </a:extLst>
        </xdr:cNvPr>
        <xdr:cNvPicPr>
          <a:picLocks noChangeAspect="1"/>
        </xdr:cNvPicPr>
      </xdr:nvPicPr>
      <xdr:blipFill>
        <a:blip xmlns:r="http://schemas.openxmlformats.org/officeDocument/2006/relationships" r:embed="rId3"/>
        <a:stretch>
          <a:fillRect/>
        </a:stretch>
      </xdr:blipFill>
      <xdr:spPr>
        <a:xfrm>
          <a:off x="0" y="20231100"/>
          <a:ext cx="14046574" cy="867821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699945</xdr:colOff>
      <xdr:row>47</xdr:row>
      <xdr:rowOff>170296</xdr:rowOff>
    </xdr:from>
    <xdr:to>
      <xdr:col>15</xdr:col>
      <xdr:colOff>96694</xdr:colOff>
      <xdr:row>55</xdr:row>
      <xdr:rowOff>16164</xdr:rowOff>
    </xdr:to>
    <xdr:sp macro="" textlink="">
      <xdr:nvSpPr>
        <xdr:cNvPr id="2" name="吹き出し: 角を丸めた四角形 1">
          <a:extLst>
            <a:ext uri="{FF2B5EF4-FFF2-40B4-BE49-F238E27FC236}">
              <a16:creationId xmlns:a16="http://schemas.microsoft.com/office/drawing/2014/main" id="{00000000-0008-0000-0400-000002000000}"/>
            </a:ext>
          </a:extLst>
        </xdr:cNvPr>
        <xdr:cNvSpPr/>
      </xdr:nvSpPr>
      <xdr:spPr>
        <a:xfrm>
          <a:off x="9203172" y="12085205"/>
          <a:ext cx="4072658" cy="1300595"/>
        </a:xfrm>
        <a:prstGeom prst="wedgeRoundRectCallout">
          <a:avLst>
            <a:gd name="adj1" fmla="val 70518"/>
            <a:gd name="adj2" fmla="val 10469"/>
            <a:gd name="adj3" fmla="val 16667"/>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600" b="1">
              <a:solidFill>
                <a:srgbClr val="FF0000"/>
              </a:solidFill>
              <a:latin typeface="+mj-ea"/>
              <a:ea typeface="+mj-ea"/>
            </a:rPr>
            <a:t>NG</a:t>
          </a:r>
          <a:r>
            <a:rPr kumimoji="1" lang="ja-JP" altLang="en-US" sz="1600" b="1">
              <a:solidFill>
                <a:srgbClr val="FF0000"/>
              </a:solidFill>
              <a:latin typeface="+mj-ea"/>
              <a:ea typeface="+mj-ea"/>
            </a:rPr>
            <a:t>の場合は、現況土地利用と計画土地利用の入力に誤りがないか確認してください</a:t>
          </a:r>
          <a:endParaRPr kumimoji="1" lang="en-US" altLang="ja-JP" sz="1600" b="1">
            <a:solidFill>
              <a:srgbClr val="FF0000"/>
            </a:solidFill>
            <a:latin typeface="+mj-ea"/>
            <a:ea typeface="+mj-ea"/>
          </a:endParaRPr>
        </a:p>
        <a:p>
          <a:pPr algn="l"/>
          <a:r>
            <a:rPr kumimoji="1" lang="en-US" altLang="ja-JP" sz="1600" b="1">
              <a:solidFill>
                <a:srgbClr val="FF0000"/>
              </a:solidFill>
              <a:latin typeface="+mj-ea"/>
              <a:ea typeface="+mj-ea"/>
            </a:rPr>
            <a:t>ex)</a:t>
          </a:r>
          <a:r>
            <a:rPr kumimoji="1" lang="ja-JP" altLang="en-US" sz="1600" b="1">
              <a:solidFill>
                <a:srgbClr val="FF0000"/>
              </a:solidFill>
              <a:latin typeface="+mj-ea"/>
              <a:ea typeface="+mj-ea"/>
            </a:rPr>
            <a:t>１行に</a:t>
          </a:r>
          <a:r>
            <a:rPr kumimoji="1" lang="en-US" altLang="ja-JP" sz="1600" b="1">
              <a:solidFill>
                <a:srgbClr val="FF0000"/>
              </a:solidFill>
              <a:latin typeface="+mj-ea"/>
              <a:ea typeface="+mj-ea"/>
            </a:rPr>
            <a:t>2</a:t>
          </a:r>
          <a:r>
            <a:rPr kumimoji="1" lang="ja-JP" altLang="en-US" sz="1600" b="1">
              <a:solidFill>
                <a:srgbClr val="FF0000"/>
              </a:solidFill>
              <a:latin typeface="+mj-ea"/>
              <a:ea typeface="+mj-ea"/>
            </a:rPr>
            <a:t>つ数値が入っている</a:t>
          </a:r>
          <a:endParaRPr kumimoji="1" lang="en-US" altLang="ja-JP" sz="1600" b="1">
            <a:solidFill>
              <a:srgbClr val="FF0000"/>
            </a:solidFill>
            <a:latin typeface="+mj-ea"/>
            <a:ea typeface="+mj-ea"/>
          </a:endParaRPr>
        </a:p>
        <a:p>
          <a:pPr algn="l"/>
          <a:r>
            <a:rPr kumimoji="1" lang="ja-JP" altLang="en-US" sz="1600" b="1">
              <a:solidFill>
                <a:srgbClr val="FF0000"/>
              </a:solidFill>
              <a:latin typeface="+mj-ea"/>
              <a:ea typeface="+mj-ea"/>
            </a:rPr>
            <a:t>　　桁の入力ミス　等</a:t>
          </a:r>
          <a:endParaRPr kumimoji="1" lang="en-US" altLang="ja-JP" sz="1600" b="1">
            <a:solidFill>
              <a:srgbClr val="FF0000"/>
            </a:solidFill>
            <a:latin typeface="+mj-ea"/>
            <a:ea typeface="+mj-ea"/>
          </a:endParaRPr>
        </a:p>
      </xdr:txBody>
    </xdr:sp>
    <xdr:clientData/>
  </xdr:twoCellAnchor>
  <xdr:twoCellAnchor>
    <xdr:from>
      <xdr:col>21</xdr:col>
      <xdr:colOff>244929</xdr:colOff>
      <xdr:row>50</xdr:row>
      <xdr:rowOff>95250</xdr:rowOff>
    </xdr:from>
    <xdr:to>
      <xdr:col>25</xdr:col>
      <xdr:colOff>408215</xdr:colOff>
      <xdr:row>57</xdr:row>
      <xdr:rowOff>115536</xdr:rowOff>
    </xdr:to>
    <xdr:sp macro="" textlink="">
      <xdr:nvSpPr>
        <xdr:cNvPr id="3" name="吹き出し: 角を丸めた四角形 2">
          <a:extLst>
            <a:ext uri="{FF2B5EF4-FFF2-40B4-BE49-F238E27FC236}">
              <a16:creationId xmlns:a16="http://schemas.microsoft.com/office/drawing/2014/main" id="{00000000-0008-0000-0400-000003000000}"/>
            </a:ext>
          </a:extLst>
        </xdr:cNvPr>
        <xdr:cNvSpPr/>
      </xdr:nvSpPr>
      <xdr:spPr>
        <a:xfrm>
          <a:off x="19104429" y="12491357"/>
          <a:ext cx="3619500" cy="1326572"/>
        </a:xfrm>
        <a:prstGeom prst="wedgeRoundRectCallout">
          <a:avLst>
            <a:gd name="adj1" fmla="val -16229"/>
            <a:gd name="adj2" fmla="val -97387"/>
            <a:gd name="adj3" fmla="val 16667"/>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b="1">
              <a:solidFill>
                <a:srgbClr val="FF0000"/>
              </a:solidFill>
              <a:latin typeface="+mj-ea"/>
              <a:ea typeface="+mj-ea"/>
            </a:rPr>
            <a:t>「林地、耕地、原野、その他ローラーその他これに類する建設機械を用いていない土地」の面積を超えないこと</a:t>
          </a:r>
          <a:endParaRPr kumimoji="1" lang="en-US" altLang="ja-JP" sz="1600" b="1">
            <a:solidFill>
              <a:srgbClr val="FF0000"/>
            </a:solidFill>
            <a:latin typeface="+mj-ea"/>
            <a:ea typeface="+mj-ea"/>
          </a:endParaRPr>
        </a:p>
      </xdr:txBody>
    </xdr:sp>
    <xdr:clientData/>
  </xdr:twoCellAnchor>
  <xdr:twoCellAnchor>
    <xdr:from>
      <xdr:col>21</xdr:col>
      <xdr:colOff>408214</xdr:colOff>
      <xdr:row>5</xdr:row>
      <xdr:rowOff>13607</xdr:rowOff>
    </xdr:from>
    <xdr:to>
      <xdr:col>22</xdr:col>
      <xdr:colOff>971055</xdr:colOff>
      <xdr:row>22</xdr:row>
      <xdr:rowOff>227611</xdr:rowOff>
    </xdr:to>
    <xdr:sp macro="" textlink="">
      <xdr:nvSpPr>
        <xdr:cNvPr id="5" name="四角形: 角を丸くする 4">
          <a:extLst>
            <a:ext uri="{FF2B5EF4-FFF2-40B4-BE49-F238E27FC236}">
              <a16:creationId xmlns:a16="http://schemas.microsoft.com/office/drawing/2014/main" id="{21BE598F-4D3B-4FDD-A41A-97915E28188B}"/>
            </a:ext>
          </a:extLst>
        </xdr:cNvPr>
        <xdr:cNvSpPr/>
      </xdr:nvSpPr>
      <xdr:spPr>
        <a:xfrm>
          <a:off x="19267714" y="1700893"/>
          <a:ext cx="1610591" cy="4173682"/>
        </a:xfrm>
        <a:prstGeom prst="roundRect">
          <a:avLst>
            <a:gd name="adj" fmla="val 9140"/>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eaVert" rtlCol="0" anchor="t"/>
        <a:lstStyle/>
        <a:p>
          <a:r>
            <a:rPr kumimoji="1" lang="ja-JP" altLang="ja-JP" sz="1800" b="1">
              <a:solidFill>
                <a:srgbClr val="FF0000"/>
              </a:solidFill>
              <a:effectLst/>
              <a:latin typeface="+mn-lt"/>
              <a:ea typeface="+mn-ea"/>
              <a:cs typeface="+mn-cs"/>
            </a:rPr>
            <a:t>入力欄が足りない場合には、</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別途、土地利用集計表を作成いただき、</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本シートには各土地利用の合計値のみ</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入力いただくようお願いいたします。</a:t>
          </a:r>
          <a:endParaRPr lang="ja-JP" altLang="ja-JP" sz="1800" b="1">
            <a:solidFill>
              <a:srgbClr val="FF0000"/>
            </a:solidFill>
            <a:effectLst/>
          </a:endParaRPr>
        </a:p>
        <a:p>
          <a:pPr algn="l"/>
          <a:endParaRPr kumimoji="1" lang="ja-JP" altLang="en-US" sz="1800" b="1">
            <a:solidFill>
              <a:srgbClr val="FF0000"/>
            </a:solidFill>
          </a:endParaRPr>
        </a:p>
      </xdr:txBody>
    </xdr:sp>
    <xdr:clientData/>
  </xdr:twoCellAnchor>
  <xdr:oneCellAnchor>
    <xdr:from>
      <xdr:col>1</xdr:col>
      <xdr:colOff>0</xdr:colOff>
      <xdr:row>48</xdr:row>
      <xdr:rowOff>0</xdr:rowOff>
    </xdr:from>
    <xdr:ext cx="8250876" cy="1859231"/>
    <xdr:sp macro="" textlink="">
      <xdr:nvSpPr>
        <xdr:cNvPr id="4" name="四角形: 角を丸くする 3">
          <a:extLst>
            <a:ext uri="{FF2B5EF4-FFF2-40B4-BE49-F238E27FC236}">
              <a16:creationId xmlns:a16="http://schemas.microsoft.com/office/drawing/2014/main" id="{36877B46-A746-4D31-83F5-A436E15954EE}"/>
            </a:ext>
          </a:extLst>
        </xdr:cNvPr>
        <xdr:cNvSpPr/>
      </xdr:nvSpPr>
      <xdr:spPr>
        <a:xfrm>
          <a:off x="340179" y="12042321"/>
          <a:ext cx="8250876" cy="1859231"/>
        </a:xfrm>
        <a:prstGeom prst="roundRect">
          <a:avLst>
            <a:gd name="adj" fmla="val 14804"/>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noAutofit/>
        </a:bodyPr>
        <a:lstStyle/>
        <a:p>
          <a:pPr>
            <a:lnSpc>
              <a:spcPct val="100000"/>
            </a:lnSpc>
          </a:pPr>
          <a:r>
            <a:rPr kumimoji="1" lang="en-US" altLang="ja-JP" sz="2000" b="1">
              <a:solidFill>
                <a:srgbClr val="FF0000"/>
              </a:solidFill>
              <a:effectLst/>
              <a:latin typeface="+mj-ea"/>
              <a:ea typeface="+mj-ea"/>
              <a:cs typeface="+mn-cs"/>
            </a:rPr>
            <a:t>※  </a:t>
          </a:r>
          <a:r>
            <a:rPr kumimoji="1" lang="ja-JP" altLang="en-US" sz="1600" b="1">
              <a:solidFill>
                <a:srgbClr val="FF0000"/>
              </a:solidFill>
              <a:effectLst/>
              <a:latin typeface="+mj-ea"/>
              <a:ea typeface="+mj-ea"/>
              <a:cs typeface="+mn-cs"/>
            </a:rPr>
            <a:t>●開発区域面積、農地転用面積の全体面積</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●既存宅地エリア等を区域外へ直接排水とし、雨水貯留浸透施設に流入させない区域</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がある場合は、その区域面積を控除した面積</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●隣接地を対策工事の全部または一部としてみなすことが可能な場合は、その当該</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区域を対象に含めた面積 </a:t>
          </a:r>
          <a:r>
            <a:rPr kumimoji="1" lang="en-US" altLang="ja-JP" sz="1600" b="1">
              <a:solidFill>
                <a:srgbClr val="FF0000"/>
              </a:solidFill>
              <a:effectLst/>
              <a:latin typeface="+mj-ea"/>
              <a:ea typeface="+mj-ea"/>
              <a:cs typeface="+mn-cs"/>
            </a:rPr>
            <a:t>【</a:t>
          </a:r>
          <a:r>
            <a:rPr kumimoji="1" lang="ja-JP" altLang="en-US" sz="1600" b="1">
              <a:solidFill>
                <a:srgbClr val="FF0000"/>
              </a:solidFill>
              <a:effectLst/>
              <a:latin typeface="+mj-ea"/>
              <a:ea typeface="+mj-ea"/>
              <a:cs typeface="+mn-cs"/>
            </a:rPr>
            <a:t>ガ</a:t>
          </a:r>
          <a:r>
            <a:rPr kumimoji="1" lang="en-US" altLang="ja-JP" sz="1600" b="1">
              <a:solidFill>
                <a:srgbClr val="FF0000"/>
              </a:solidFill>
              <a:effectLst/>
              <a:latin typeface="+mj-ea"/>
              <a:ea typeface="+mj-ea"/>
              <a:cs typeface="+mn-cs"/>
            </a:rPr>
            <a:t>P6-42】</a:t>
          </a:r>
          <a:r>
            <a:rPr kumimoji="1" lang="ja-JP" altLang="ja-JP" sz="1600" b="1">
              <a:solidFill>
                <a:srgbClr val="FF0000"/>
              </a:solidFill>
              <a:effectLst/>
              <a:latin typeface="+mj-ea"/>
              <a:ea typeface="+mj-ea"/>
              <a:cs typeface="+mn-cs"/>
            </a:rPr>
            <a:t>　　</a:t>
          </a:r>
          <a:r>
            <a:rPr kumimoji="1" lang="en-US" altLang="ja-JP" sz="1600" b="1">
              <a:solidFill>
                <a:srgbClr val="FF0000"/>
              </a:solidFill>
              <a:effectLst/>
              <a:latin typeface="+mj-ea"/>
              <a:ea typeface="+mj-ea"/>
              <a:cs typeface="+mn-cs"/>
            </a:rPr>
            <a:t> </a:t>
          </a:r>
          <a:r>
            <a:rPr kumimoji="1" lang="ja-JP" altLang="en-US" sz="2000" b="1">
              <a:solidFill>
                <a:srgbClr val="FF0000"/>
              </a:solidFill>
              <a:effectLst/>
              <a:latin typeface="+mj-ea"/>
              <a:ea typeface="+mj-ea"/>
              <a:cs typeface="+mn-cs"/>
            </a:rPr>
            <a:t>等</a:t>
          </a:r>
          <a:endParaRPr lang="ja-JP" altLang="ja-JP" sz="1600">
            <a:solidFill>
              <a:srgbClr val="FF0000"/>
            </a:solidFill>
            <a:effectLst/>
            <a:latin typeface="+mj-ea"/>
            <a:ea typeface="+mj-ea"/>
          </a:endParaRPr>
        </a:p>
        <a:p>
          <a:pPr algn="l"/>
          <a:endParaRPr kumimoji="1" lang="ja-JP" altLang="en-US" sz="1600">
            <a:solidFill>
              <a:srgbClr val="FF0000"/>
            </a:solidFill>
            <a:latin typeface="+mj-ea"/>
            <a:ea typeface="+mj-ea"/>
          </a:endParaRPr>
        </a:p>
      </xdr:txBody>
    </xdr:sp>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20</xdr:col>
          <xdr:colOff>12700</xdr:colOff>
          <xdr:row>3</xdr:row>
          <xdr:rowOff>304800</xdr:rowOff>
        </xdr:from>
        <xdr:to>
          <xdr:col>23</xdr:col>
          <xdr:colOff>514350</xdr:colOff>
          <xdr:row>5</xdr:row>
          <xdr:rowOff>114300</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3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20</xdr:col>
      <xdr:colOff>141778</xdr:colOff>
      <xdr:row>4</xdr:row>
      <xdr:rowOff>87211</xdr:rowOff>
    </xdr:from>
    <xdr:ext cx="3808735" cy="242374"/>
    <xdr:sp macro="" textlink="">
      <xdr:nvSpPr>
        <xdr:cNvPr id="2" name="テキスト ボックス 1">
          <a:extLst>
            <a:ext uri="{FF2B5EF4-FFF2-40B4-BE49-F238E27FC236}">
              <a16:creationId xmlns:a16="http://schemas.microsoft.com/office/drawing/2014/main" id="{388392CB-AA3F-5878-12CB-D1BDA39C43CD}"/>
            </a:ext>
          </a:extLst>
        </xdr:cNvPr>
        <xdr:cNvSpPr txBox="1"/>
      </xdr:nvSpPr>
      <xdr:spPr>
        <a:xfrm>
          <a:off x="14313321" y="1404146"/>
          <a:ext cx="38087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900" b="0" kern="1200">
              <a:solidFill>
                <a:srgbClr val="FF0000"/>
              </a:solidFill>
              <a:latin typeface="BIZ UDPゴシック" panose="020B0400000000000000" pitchFamily="50" charset="-128"/>
              <a:ea typeface="BIZ UDPゴシック" panose="020B0400000000000000" pitchFamily="50" charset="-128"/>
            </a:rPr>
            <a:t>その他の法令による指導の対象ではない場合、チェックを入れて下さい。</a:t>
          </a:r>
        </a:p>
      </xdr:txBody>
    </xdr:sp>
    <xdr:clientData/>
  </xdr:oneCellAnchor>
  <xdr:twoCellAnchor>
    <xdr:from>
      <xdr:col>16</xdr:col>
      <xdr:colOff>223631</xdr:colOff>
      <xdr:row>20</xdr:row>
      <xdr:rowOff>306456</xdr:rowOff>
    </xdr:from>
    <xdr:to>
      <xdr:col>18</xdr:col>
      <xdr:colOff>588065</xdr:colOff>
      <xdr:row>22</xdr:row>
      <xdr:rowOff>57978</xdr:rowOff>
    </xdr:to>
    <xdr:sp macro="" textlink="">
      <xdr:nvSpPr>
        <xdr:cNvPr id="3" name="正方形/長方形 2">
          <a:extLst>
            <a:ext uri="{FF2B5EF4-FFF2-40B4-BE49-F238E27FC236}">
              <a16:creationId xmlns:a16="http://schemas.microsoft.com/office/drawing/2014/main" id="{460EEB26-45DA-4B66-A407-210E7A57B157}"/>
            </a:ext>
          </a:extLst>
        </xdr:cNvPr>
        <xdr:cNvSpPr/>
      </xdr:nvSpPr>
      <xdr:spPr>
        <a:xfrm>
          <a:off x="9262856" y="7564506"/>
          <a:ext cx="3850584" cy="494472"/>
        </a:xfrm>
        <a:prstGeom prst="rect">
          <a:avLst/>
        </a:prstGeom>
        <a:solidFill>
          <a:srgbClr val="FFFF00"/>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000" b="1">
              <a:solidFill>
                <a:sysClr val="windowText" lastClr="000000"/>
              </a:solidFill>
              <a:latin typeface="ＭＳ ゴシック" panose="020B0609070205080204" pitchFamily="49" charset="-128"/>
              <a:ea typeface="ＭＳ ゴシック" panose="020B0609070205080204" pitchFamily="49" charset="-128"/>
            </a:rPr>
            <a:t>※</a:t>
          </a:r>
          <a:r>
            <a:rPr kumimoji="1" lang="ja-JP" altLang="en-US" sz="1000" b="1">
              <a:solidFill>
                <a:sysClr val="windowText" lastClr="000000"/>
              </a:solidFill>
              <a:latin typeface="ＭＳ ゴシック" panose="020B0609070205080204" pitchFamily="49" charset="-128"/>
              <a:ea typeface="ＭＳ ゴシック" panose="020B0609070205080204" pitchFamily="49" charset="-128"/>
            </a:rPr>
            <a:t>９</a:t>
          </a:r>
        </a:p>
      </xdr:txBody>
    </xdr:sp>
    <xdr:clientData/>
  </xdr:twoCellAnchor>
  <xdr:oneCellAnchor>
    <xdr:from>
      <xdr:col>20</xdr:col>
      <xdr:colOff>141778</xdr:colOff>
      <xdr:row>4</xdr:row>
      <xdr:rowOff>87211</xdr:rowOff>
    </xdr:from>
    <xdr:ext cx="3808735" cy="242374"/>
    <xdr:sp macro="" textlink="">
      <xdr:nvSpPr>
        <xdr:cNvPr id="6" name="テキスト ボックス 5">
          <a:extLst>
            <a:ext uri="{FF2B5EF4-FFF2-40B4-BE49-F238E27FC236}">
              <a16:creationId xmlns:a16="http://schemas.microsoft.com/office/drawing/2014/main" id="{EB2E78E7-FB02-4E9E-86AC-50AB23CB07C8}"/>
            </a:ext>
          </a:extLst>
        </xdr:cNvPr>
        <xdr:cNvSpPr txBox="1"/>
      </xdr:nvSpPr>
      <xdr:spPr>
        <a:xfrm>
          <a:off x="14324503" y="1401661"/>
          <a:ext cx="38087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900" b="0" kern="1200">
              <a:solidFill>
                <a:srgbClr val="FF0000"/>
              </a:solidFill>
              <a:latin typeface="BIZ UDPゴシック" panose="020B0400000000000000" pitchFamily="50" charset="-128"/>
              <a:ea typeface="BIZ UDPゴシック" panose="020B0400000000000000" pitchFamily="50" charset="-128"/>
            </a:rPr>
            <a:t>その他の法令による指導の対象ではない場合、チェックを入れて下さい。</a:t>
          </a:r>
        </a:p>
      </xdr:txBody>
    </xdr:sp>
    <xdr:clientData/>
  </xdr:oneCellAnchor>
  <xdr:oneCellAnchor>
    <xdr:from>
      <xdr:col>6</xdr:col>
      <xdr:colOff>0</xdr:colOff>
      <xdr:row>9</xdr:row>
      <xdr:rowOff>239347</xdr:rowOff>
    </xdr:from>
    <xdr:ext cx="1545345" cy="133370"/>
    <xdr:sp macro="" textlink="">
      <xdr:nvSpPr>
        <xdr:cNvPr id="7" name="テキスト ボックス 6">
          <a:extLst>
            <a:ext uri="{FF2B5EF4-FFF2-40B4-BE49-F238E27FC236}">
              <a16:creationId xmlns:a16="http://schemas.microsoft.com/office/drawing/2014/main" id="{F948C9ED-4EC7-45D7-BE1E-0BF96D48958A}"/>
            </a:ext>
          </a:extLst>
        </xdr:cNvPr>
        <xdr:cNvSpPr txBox="1"/>
      </xdr:nvSpPr>
      <xdr:spPr>
        <a:xfrm>
          <a:off x="2105025" y="3411172"/>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xdr:oneCellAnchor>
    <xdr:from>
      <xdr:col>6</xdr:col>
      <xdr:colOff>0</xdr:colOff>
      <xdr:row>11</xdr:row>
      <xdr:rowOff>239347</xdr:rowOff>
    </xdr:from>
    <xdr:ext cx="1545345" cy="133370"/>
    <xdr:sp macro="" textlink="">
      <xdr:nvSpPr>
        <xdr:cNvPr id="8" name="テキスト ボックス 7">
          <a:extLst>
            <a:ext uri="{FF2B5EF4-FFF2-40B4-BE49-F238E27FC236}">
              <a16:creationId xmlns:a16="http://schemas.microsoft.com/office/drawing/2014/main" id="{B17AE18D-BAF8-4E56-AC35-292C459EC962}"/>
            </a:ext>
          </a:extLst>
        </xdr:cNvPr>
        <xdr:cNvSpPr txBox="1"/>
      </xdr:nvSpPr>
      <xdr:spPr>
        <a:xfrm>
          <a:off x="2105025" y="4154122"/>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xdr:oneCellAnchor>
    <xdr:from>
      <xdr:col>5</xdr:col>
      <xdr:colOff>318242</xdr:colOff>
      <xdr:row>13</xdr:row>
      <xdr:rowOff>239348</xdr:rowOff>
    </xdr:from>
    <xdr:ext cx="1545345" cy="133370"/>
    <xdr:sp macro="" textlink="">
      <xdr:nvSpPr>
        <xdr:cNvPr id="9" name="テキスト ボックス 8">
          <a:extLst>
            <a:ext uri="{FF2B5EF4-FFF2-40B4-BE49-F238E27FC236}">
              <a16:creationId xmlns:a16="http://schemas.microsoft.com/office/drawing/2014/main" id="{297C27E4-0CFD-4009-909C-B036BDB97537}"/>
            </a:ext>
          </a:extLst>
        </xdr:cNvPr>
        <xdr:cNvSpPr txBox="1"/>
      </xdr:nvSpPr>
      <xdr:spPr>
        <a:xfrm>
          <a:off x="2051792" y="4897073"/>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mc:AlternateContent xmlns:mc="http://schemas.openxmlformats.org/markup-compatibility/2006">
    <mc:Choice xmlns:a14="http://schemas.microsoft.com/office/drawing/2010/main" Requires="a14">
      <xdr:twoCellAnchor>
        <xdr:from>
          <xdr:col>16</xdr:col>
          <xdr:colOff>831850</xdr:colOff>
          <xdr:row>21</xdr:row>
          <xdr:rowOff>31750</xdr:rowOff>
        </xdr:from>
        <xdr:to>
          <xdr:col>18</xdr:col>
          <xdr:colOff>304800</xdr:colOff>
          <xdr:row>21</xdr:row>
          <xdr:rowOff>374650</xdr:rowOff>
        </xdr:to>
        <xdr:sp macro="" textlink="">
          <xdr:nvSpPr>
            <xdr:cNvPr id="18439" name="Button 7" hidden="1">
              <a:extLst>
                <a:ext uri="{63B3BB69-23CF-44E3-9099-C40C66FF867C}">
                  <a14:compatExt spid="_x0000_s18439"/>
                </a:ext>
                <a:ext uri="{FF2B5EF4-FFF2-40B4-BE49-F238E27FC236}">
                  <a16:creationId xmlns:a16="http://schemas.microsoft.com/office/drawing/2014/main" id="{00000000-0008-0000-0300-000007480000}"/>
                </a:ext>
              </a:extLst>
            </xdr:cNvPr>
            <xdr:cNvSpPr/>
          </xdr:nvSpPr>
          <xdr:spPr bwMode="auto">
            <a:xfrm>
              <a:off x="0" y="0"/>
              <a:ext cx="0" cy="0"/>
            </a:xfrm>
            <a:prstGeom prst="rect">
              <a:avLst/>
            </a:prstGeom>
            <a:noFill/>
            <a:ln w="9525">
              <a:miter lim="800000"/>
              <a:headEnd/>
              <a:tailEnd/>
            </a:ln>
          </xdr:spPr>
          <xdr:txBody>
            <a:bodyPr vertOverflow="clip" wrap="square" lIns="64008" tIns="22860" rIns="64008" bIns="22860" anchor="ctr" upright="1"/>
            <a:lstStyle/>
            <a:p>
              <a:pPr algn="ctr" rtl="0">
                <a:defRPr sz="1000"/>
              </a:pPr>
              <a:r>
                <a:rPr lang="ja-JP" altLang="en-US" sz="1400" b="0" i="0" u="none" strike="noStrike" baseline="0">
                  <a:solidFill>
                    <a:srgbClr val="000000"/>
                  </a:solidFill>
                  <a:latin typeface="BIZ UDPゴシック"/>
                  <a:ea typeface="BIZ UDPゴシック"/>
                </a:rPr>
                <a:t>必要対策量の概算</a:t>
              </a:r>
            </a:p>
          </xdr:txBody>
        </xdr:sp>
        <xdr:clientData fLocksWithSheet="0" fPrintsWithSheet="0"/>
      </xdr:twoCellAnchor>
    </mc:Choice>
    <mc:Fallback/>
  </mc:AlternateContent>
  <xdr:oneCellAnchor>
    <xdr:from>
      <xdr:col>16</xdr:col>
      <xdr:colOff>0</xdr:colOff>
      <xdr:row>29</xdr:row>
      <xdr:rowOff>0</xdr:rowOff>
    </xdr:from>
    <xdr:ext cx="8382000" cy="1884416"/>
    <xdr:sp macro="" textlink="">
      <xdr:nvSpPr>
        <xdr:cNvPr id="4" name="テキスト ボックス 3">
          <a:extLst>
            <a:ext uri="{FF2B5EF4-FFF2-40B4-BE49-F238E27FC236}">
              <a16:creationId xmlns:a16="http://schemas.microsoft.com/office/drawing/2014/main" id="{F6CCC18E-F77E-4182-958E-76BA9CC6B11D}"/>
            </a:ext>
          </a:extLst>
        </xdr:cNvPr>
        <xdr:cNvSpPr txBox="1"/>
      </xdr:nvSpPr>
      <xdr:spPr>
        <a:xfrm>
          <a:off x="9070731" y="10426212"/>
          <a:ext cx="8382000" cy="1884416"/>
        </a:xfrm>
        <a:prstGeom prst="rect">
          <a:avLst/>
        </a:prstGeom>
        <a:solidFill>
          <a:srgbClr val="FFFF00"/>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１：都市計画法に基づく開発行為面積を入力してください。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２：雨水浸透阻害行為を行うブロック（埼玉県南部・北部）を選んでください。（審査マニュアル参照）</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３：「調整池深さ」は設計水位（調整池</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H.W.L.</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）から実際に設置する放流口（底部）までの深さを入力してください。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４：既存宅地等、対策の対象とならない控除面積を入力してください。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５：県・各市町で設定されている許容比流量を入力してください。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６：許容放流量は、許容比流量に集水面積を乗じた数値を入力してください。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７：湛水区域において対策が必要な場合は、必要対策量を入力してください。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８：接続先水路との協議結果によるものを入力してください。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９：上記が入力出来たら「必要対策量の概算」ボタンを押してください。</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19</xdr:col>
      <xdr:colOff>36195</xdr:colOff>
      <xdr:row>0</xdr:row>
      <xdr:rowOff>0</xdr:rowOff>
    </xdr:from>
    <xdr:to>
      <xdr:col>33</xdr:col>
      <xdr:colOff>508635</xdr:colOff>
      <xdr:row>0</xdr:row>
      <xdr:rowOff>0</xdr:rowOff>
    </xdr:to>
    <xdr:sp macro="" textlink="">
      <xdr:nvSpPr>
        <xdr:cNvPr id="3" name="Line 9">
          <a:extLst>
            <a:ext uri="{FF2B5EF4-FFF2-40B4-BE49-F238E27FC236}">
              <a16:creationId xmlns:a16="http://schemas.microsoft.com/office/drawing/2014/main" id="{00000000-0008-0000-0600-000003000000}"/>
            </a:ext>
          </a:extLst>
        </xdr:cNvPr>
        <xdr:cNvSpPr>
          <a:spLocks noChangeShapeType="1"/>
        </xdr:cNvSpPr>
      </xdr:nvSpPr>
      <xdr:spPr bwMode="auto">
        <a:xfrm>
          <a:off x="8027670" y="0"/>
          <a:ext cx="74828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472440</xdr:colOff>
      <xdr:row>0</xdr:row>
      <xdr:rowOff>0</xdr:rowOff>
    </xdr:from>
    <xdr:to>
      <xdr:col>33</xdr:col>
      <xdr:colOff>480060</xdr:colOff>
      <xdr:row>26</xdr:row>
      <xdr:rowOff>0</xdr:rowOff>
    </xdr:to>
    <xdr:sp macro="" textlink="">
      <xdr:nvSpPr>
        <xdr:cNvPr id="4" name="Line 10">
          <a:extLst>
            <a:ext uri="{FF2B5EF4-FFF2-40B4-BE49-F238E27FC236}">
              <a16:creationId xmlns:a16="http://schemas.microsoft.com/office/drawing/2014/main" id="{00000000-0008-0000-0600-000004000000}"/>
            </a:ext>
          </a:extLst>
        </xdr:cNvPr>
        <xdr:cNvSpPr>
          <a:spLocks noChangeShapeType="1"/>
        </xdr:cNvSpPr>
      </xdr:nvSpPr>
      <xdr:spPr bwMode="auto">
        <a:xfrm flipH="1">
          <a:off x="7978140" y="342900"/>
          <a:ext cx="7620" cy="106489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xdr:colOff>
      <xdr:row>0</xdr:row>
      <xdr:rowOff>28575</xdr:rowOff>
    </xdr:from>
    <xdr:to>
      <xdr:col>22</xdr:col>
      <xdr:colOff>459317</xdr:colOff>
      <xdr:row>2</xdr:row>
      <xdr:rowOff>0</xdr:rowOff>
    </xdr:to>
    <xdr:sp macro="" textlink="">
      <xdr:nvSpPr>
        <xdr:cNvPr id="5" name="Text Box 1">
          <a:extLst>
            <a:ext uri="{FF2B5EF4-FFF2-40B4-BE49-F238E27FC236}">
              <a16:creationId xmlns:a16="http://schemas.microsoft.com/office/drawing/2014/main" id="{00000000-0008-0000-0600-000005000000}"/>
            </a:ext>
          </a:extLst>
        </xdr:cNvPr>
        <xdr:cNvSpPr txBox="1">
          <a:spLocks noChangeArrowheads="1"/>
        </xdr:cNvSpPr>
      </xdr:nvSpPr>
      <xdr:spPr bwMode="auto">
        <a:xfrm>
          <a:off x="7715250" y="371475"/>
          <a:ext cx="1564217" cy="396734"/>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0000" tIns="82800" rIns="90000" bIns="82800" anchor="ctr" upright="1"/>
        <a:lstStyle/>
        <a:p>
          <a:pPr algn="ctr" rtl="0">
            <a:defRPr sz="1000"/>
          </a:pPr>
          <a:r>
            <a:rPr lang="ja-JP" altLang="en-US" sz="2400" b="0" i="0" u="none" strike="noStrike" baseline="0">
              <a:solidFill>
                <a:srgbClr val="000000"/>
              </a:solidFill>
              <a:latin typeface="ＭＳ Ｐゴシック"/>
              <a:ea typeface="ＭＳ Ｐゴシック"/>
            </a:rPr>
            <a:t>記入例</a:t>
          </a:r>
        </a:p>
      </xdr:txBody>
    </xdr:sp>
    <xdr:clientData/>
  </xdr:twoCellAnchor>
  <xdr:twoCellAnchor>
    <xdr:from>
      <xdr:col>31</xdr:col>
      <xdr:colOff>78105</xdr:colOff>
      <xdr:row>2</xdr:row>
      <xdr:rowOff>0</xdr:rowOff>
    </xdr:from>
    <xdr:to>
      <xdr:col>33</xdr:col>
      <xdr:colOff>430588</xdr:colOff>
      <xdr:row>4</xdr:row>
      <xdr:rowOff>57150</xdr:rowOff>
    </xdr:to>
    <xdr:sp macro="" textlink="">
      <xdr:nvSpPr>
        <xdr:cNvPr id="6" name="AutoShape 2">
          <a:extLst>
            <a:ext uri="{FF2B5EF4-FFF2-40B4-BE49-F238E27FC236}">
              <a16:creationId xmlns:a16="http://schemas.microsoft.com/office/drawing/2014/main" id="{00000000-0008-0000-0600-000006000000}"/>
            </a:ext>
          </a:extLst>
        </xdr:cNvPr>
        <xdr:cNvSpPr>
          <a:spLocks noChangeArrowheads="1"/>
        </xdr:cNvSpPr>
      </xdr:nvSpPr>
      <xdr:spPr bwMode="auto">
        <a:xfrm>
          <a:off x="6593205" y="1057275"/>
          <a:ext cx="1343083" cy="590550"/>
        </a:xfrm>
        <a:prstGeom prst="wedgeRoundRectCallout">
          <a:avLst>
            <a:gd name="adj1" fmla="val -28860"/>
            <a:gd name="adj2" fmla="val 7580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県の担当者と事前に相談日時を電話等で決めて下さい</a:t>
          </a:r>
        </a:p>
      </xdr:txBody>
    </xdr:sp>
    <xdr:clientData/>
  </xdr:twoCellAnchor>
  <xdr:twoCellAnchor>
    <xdr:from>
      <xdr:col>32</xdr:col>
      <xdr:colOff>1904</xdr:colOff>
      <xdr:row>6</xdr:row>
      <xdr:rowOff>133350</xdr:rowOff>
    </xdr:from>
    <xdr:to>
      <xdr:col>33</xdr:col>
      <xdr:colOff>459383</xdr:colOff>
      <xdr:row>11</xdr:row>
      <xdr:rowOff>114300</xdr:rowOff>
    </xdr:to>
    <xdr:sp macro="" textlink="">
      <xdr:nvSpPr>
        <xdr:cNvPr id="7" name="AutoShape 3">
          <a:extLst>
            <a:ext uri="{FF2B5EF4-FFF2-40B4-BE49-F238E27FC236}">
              <a16:creationId xmlns:a16="http://schemas.microsoft.com/office/drawing/2014/main" id="{00000000-0008-0000-0600-000007000000}"/>
            </a:ext>
          </a:extLst>
        </xdr:cNvPr>
        <xdr:cNvSpPr>
          <a:spLocks noChangeArrowheads="1"/>
        </xdr:cNvSpPr>
      </xdr:nvSpPr>
      <xdr:spPr bwMode="auto">
        <a:xfrm>
          <a:off x="7012304" y="2066925"/>
          <a:ext cx="952779" cy="838200"/>
        </a:xfrm>
        <a:prstGeom prst="wedgeRoundRectCallout">
          <a:avLst>
            <a:gd name="adj1" fmla="val -67306"/>
            <a:gd name="adj2" fmla="val 322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事業区域に含まれるすべての地番を記入してください。</a:t>
          </a:r>
        </a:p>
      </xdr:txBody>
    </xdr:sp>
    <xdr:clientData/>
  </xdr:twoCellAnchor>
  <xdr:twoCellAnchor>
    <xdr:from>
      <xdr:col>31</xdr:col>
      <xdr:colOff>127636</xdr:colOff>
      <xdr:row>12</xdr:row>
      <xdr:rowOff>36194</xdr:rowOff>
    </xdr:from>
    <xdr:to>
      <xdr:col>33</xdr:col>
      <xdr:colOff>421006</xdr:colOff>
      <xdr:row>17</xdr:row>
      <xdr:rowOff>11531</xdr:rowOff>
    </xdr:to>
    <xdr:sp macro="" textlink="">
      <xdr:nvSpPr>
        <xdr:cNvPr id="8" name="AutoShape 4">
          <a:extLst>
            <a:ext uri="{FF2B5EF4-FFF2-40B4-BE49-F238E27FC236}">
              <a16:creationId xmlns:a16="http://schemas.microsoft.com/office/drawing/2014/main" id="{00000000-0008-0000-0600-000008000000}"/>
            </a:ext>
          </a:extLst>
        </xdr:cNvPr>
        <xdr:cNvSpPr>
          <a:spLocks noChangeArrowheads="1"/>
        </xdr:cNvSpPr>
      </xdr:nvSpPr>
      <xdr:spPr bwMode="auto">
        <a:xfrm>
          <a:off x="6642736" y="2998469"/>
          <a:ext cx="1283970" cy="832587"/>
        </a:xfrm>
        <a:prstGeom prst="wedgeRoundRectCallout">
          <a:avLst>
            <a:gd name="adj1" fmla="val -84616"/>
            <a:gd name="adj2" fmla="val -244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建築物（用途）の建設、駐車場の整備など、具体的に記入してください。</a:t>
          </a:r>
        </a:p>
      </xdr:txBody>
    </xdr:sp>
    <xdr:clientData/>
  </xdr:twoCellAnchor>
  <xdr:twoCellAnchor>
    <xdr:from>
      <xdr:col>31</xdr:col>
      <xdr:colOff>196215</xdr:colOff>
      <xdr:row>20</xdr:row>
      <xdr:rowOff>38100</xdr:rowOff>
    </xdr:from>
    <xdr:to>
      <xdr:col>33</xdr:col>
      <xdr:colOff>439977</xdr:colOff>
      <xdr:row>23</xdr:row>
      <xdr:rowOff>9525</xdr:rowOff>
    </xdr:to>
    <xdr:sp macro="" textlink="">
      <xdr:nvSpPr>
        <xdr:cNvPr id="12" name="AutoShape 8">
          <a:extLst>
            <a:ext uri="{FF2B5EF4-FFF2-40B4-BE49-F238E27FC236}">
              <a16:creationId xmlns:a16="http://schemas.microsoft.com/office/drawing/2014/main" id="{00000000-0008-0000-0600-00000C000000}"/>
            </a:ext>
          </a:extLst>
        </xdr:cNvPr>
        <xdr:cNvSpPr>
          <a:spLocks noChangeArrowheads="1"/>
        </xdr:cNvSpPr>
      </xdr:nvSpPr>
      <xdr:spPr bwMode="auto">
        <a:xfrm>
          <a:off x="6711315" y="4371975"/>
          <a:ext cx="1234362" cy="485775"/>
        </a:xfrm>
        <a:prstGeom prst="wedgeRoundRectCallout">
          <a:avLst>
            <a:gd name="adj1" fmla="val -44109"/>
            <a:gd name="adj2" fmla="val 901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担当者名は必ず記入してください。</a:t>
          </a:r>
        </a:p>
      </xdr:txBody>
    </xdr:sp>
    <xdr:clientData/>
  </xdr:twoCellAnchor>
  <xdr:twoCellAnchor>
    <xdr:from>
      <xdr:col>19</xdr:col>
      <xdr:colOff>0</xdr:colOff>
      <xdr:row>0</xdr:row>
      <xdr:rowOff>0</xdr:rowOff>
    </xdr:from>
    <xdr:to>
      <xdr:col>19</xdr:col>
      <xdr:colOff>7620</xdr:colOff>
      <xdr:row>26</xdr:row>
      <xdr:rowOff>0</xdr:rowOff>
    </xdr:to>
    <xdr:sp macro="" textlink="">
      <xdr:nvSpPr>
        <xdr:cNvPr id="14" name="Line 10">
          <a:extLst>
            <a:ext uri="{FF2B5EF4-FFF2-40B4-BE49-F238E27FC236}">
              <a16:creationId xmlns:a16="http://schemas.microsoft.com/office/drawing/2014/main" id="{00000000-0008-0000-0600-00000E000000}"/>
            </a:ext>
          </a:extLst>
        </xdr:cNvPr>
        <xdr:cNvSpPr>
          <a:spLocks noChangeShapeType="1"/>
        </xdr:cNvSpPr>
      </xdr:nvSpPr>
      <xdr:spPr bwMode="auto">
        <a:xfrm flipH="1">
          <a:off x="495300" y="342900"/>
          <a:ext cx="7620" cy="106489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59055</xdr:colOff>
      <xdr:row>5</xdr:row>
      <xdr:rowOff>152400</xdr:rowOff>
    </xdr:from>
    <xdr:to>
      <xdr:col>19</xdr:col>
      <xdr:colOff>57150</xdr:colOff>
      <xdr:row>8</xdr:row>
      <xdr:rowOff>85725</xdr:rowOff>
    </xdr:to>
    <xdr:sp macro="" textlink="">
      <xdr:nvSpPr>
        <xdr:cNvPr id="15" name="AutoShape 2">
          <a:extLst>
            <a:ext uri="{FF2B5EF4-FFF2-40B4-BE49-F238E27FC236}">
              <a16:creationId xmlns:a16="http://schemas.microsoft.com/office/drawing/2014/main" id="{00000000-0008-0000-0600-00000F000000}"/>
            </a:ext>
          </a:extLst>
        </xdr:cNvPr>
        <xdr:cNvSpPr>
          <a:spLocks noChangeArrowheads="1"/>
        </xdr:cNvSpPr>
      </xdr:nvSpPr>
      <xdr:spPr bwMode="auto">
        <a:xfrm>
          <a:off x="6774180" y="1057275"/>
          <a:ext cx="1274445" cy="447675"/>
        </a:xfrm>
        <a:prstGeom prst="wedgeRoundRectCallout">
          <a:avLst>
            <a:gd name="adj1" fmla="val -52776"/>
            <a:gd name="adj2" fmla="val 6516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黄色の着色は入力すると消えます</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114300</xdr:colOff>
          <xdr:row>7</xdr:row>
          <xdr:rowOff>165100</xdr:rowOff>
        </xdr:from>
        <xdr:to>
          <xdr:col>2</xdr:col>
          <xdr:colOff>419100</xdr:colOff>
          <xdr:row>7</xdr:row>
          <xdr:rowOff>419100</xdr:rowOff>
        </xdr:to>
        <xdr:sp macro="" textlink="">
          <xdr:nvSpPr>
            <xdr:cNvPr id="63489" name="Option Button 1" hidden="1">
              <a:extLst>
                <a:ext uri="{63B3BB69-23CF-44E3-9099-C40C66FF867C}">
                  <a14:compatExt spid="_x0000_s63489"/>
                </a:ext>
                <a:ext uri="{FF2B5EF4-FFF2-40B4-BE49-F238E27FC236}">
                  <a16:creationId xmlns:a16="http://schemas.microsoft.com/office/drawing/2014/main" id="{00000000-0008-0000-0500-000001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8</xdr:row>
          <xdr:rowOff>165100</xdr:rowOff>
        </xdr:from>
        <xdr:to>
          <xdr:col>2</xdr:col>
          <xdr:colOff>419100</xdr:colOff>
          <xdr:row>8</xdr:row>
          <xdr:rowOff>419100</xdr:rowOff>
        </xdr:to>
        <xdr:sp macro="" textlink="">
          <xdr:nvSpPr>
            <xdr:cNvPr id="63490" name="Option Button 2" hidden="1">
              <a:extLst>
                <a:ext uri="{63B3BB69-23CF-44E3-9099-C40C66FF867C}">
                  <a14:compatExt spid="_x0000_s63490"/>
                </a:ext>
                <a:ext uri="{FF2B5EF4-FFF2-40B4-BE49-F238E27FC236}">
                  <a16:creationId xmlns:a16="http://schemas.microsoft.com/office/drawing/2014/main" id="{00000000-0008-0000-05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165100</xdr:rowOff>
        </xdr:from>
        <xdr:to>
          <xdr:col>2</xdr:col>
          <xdr:colOff>419100</xdr:colOff>
          <xdr:row>9</xdr:row>
          <xdr:rowOff>419100</xdr:rowOff>
        </xdr:to>
        <xdr:sp macro="" textlink="">
          <xdr:nvSpPr>
            <xdr:cNvPr id="63491" name="Option Button 3" hidden="1">
              <a:extLst>
                <a:ext uri="{63B3BB69-23CF-44E3-9099-C40C66FF867C}">
                  <a14:compatExt spid="_x0000_s63491"/>
                </a:ext>
                <a:ext uri="{FF2B5EF4-FFF2-40B4-BE49-F238E27FC236}">
                  <a16:creationId xmlns:a16="http://schemas.microsoft.com/office/drawing/2014/main" id="{00000000-0008-0000-05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838200</xdr:colOff>
          <xdr:row>21</xdr:row>
          <xdr:rowOff>38100</xdr:rowOff>
        </xdr:from>
        <xdr:to>
          <xdr:col>6</xdr:col>
          <xdr:colOff>1333500</xdr:colOff>
          <xdr:row>23</xdr:row>
          <xdr:rowOff>165100</xdr:rowOff>
        </xdr:to>
        <xdr:sp macro="" textlink="">
          <xdr:nvSpPr>
            <xdr:cNvPr id="63492" name="Button 4" hidden="1">
              <a:extLst>
                <a:ext uri="{63B3BB69-23CF-44E3-9099-C40C66FF867C}">
                  <a14:compatExt spid="_x0000_s63492"/>
                </a:ext>
                <a:ext uri="{FF2B5EF4-FFF2-40B4-BE49-F238E27FC236}">
                  <a16:creationId xmlns:a16="http://schemas.microsoft.com/office/drawing/2014/main" id="{00000000-0008-0000-0500-000004F80000}"/>
                </a:ext>
              </a:extLst>
            </xdr:cNvPr>
            <xdr:cNvSpPr/>
          </xdr:nvSpPr>
          <xdr:spPr bwMode="auto">
            <a:xfrm>
              <a:off x="0" y="0"/>
              <a:ext cx="0" cy="0"/>
            </a:xfrm>
            <a:prstGeom prst="rect">
              <a:avLst/>
            </a:prstGeom>
            <a:noFill/>
            <a:ln w="9525">
              <a:miter lim="800000"/>
              <a:headEnd/>
              <a:tailEnd/>
            </a:ln>
          </xdr:spPr>
          <xdr:txBody>
            <a:bodyPr vertOverflow="clip" wrap="square" lIns="64008" tIns="22860" rIns="64008" bIns="22860" anchor="ctr" upright="1"/>
            <a:lstStyle/>
            <a:p>
              <a:pPr algn="ctr" rtl="0">
                <a:defRPr sz="1000"/>
              </a:pPr>
              <a:r>
                <a:rPr lang="ja-JP" altLang="en-US" sz="1400" b="0" i="0" u="none" strike="noStrike" baseline="0">
                  <a:solidFill>
                    <a:srgbClr val="0000FF"/>
                  </a:solidFill>
                  <a:latin typeface="BIZ UDPゴシック"/>
                  <a:ea typeface="BIZ UDPゴシック"/>
                </a:rPr>
                <a:t>②浸透施設を見込んだ</a:t>
              </a:r>
            </a:p>
            <a:p>
              <a:pPr algn="ctr" rtl="0">
                <a:defRPr sz="1000"/>
              </a:pPr>
              <a:r>
                <a:rPr lang="ja-JP" altLang="en-US" sz="1400" b="0" i="0" u="none" strike="noStrike" baseline="0">
                  <a:solidFill>
                    <a:srgbClr val="0000FF"/>
                  </a:solidFill>
                  <a:latin typeface="BIZ UDPゴシック"/>
                  <a:ea typeface="BIZ UDPゴシック"/>
                </a:rPr>
                <a:t>貯留施設容量の算定</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21</xdr:row>
          <xdr:rowOff>171450</xdr:rowOff>
        </xdr:from>
        <xdr:to>
          <xdr:col>3</xdr:col>
          <xdr:colOff>2165350</xdr:colOff>
          <xdr:row>24</xdr:row>
          <xdr:rowOff>0</xdr:rowOff>
        </xdr:to>
        <xdr:sp macro="" textlink="">
          <xdr:nvSpPr>
            <xdr:cNvPr id="63493" name="ボタン 1" descr="計　算　実　行　/　再　設　定" hidden="1">
              <a:extLst>
                <a:ext uri="{63B3BB69-23CF-44E3-9099-C40C66FF867C}">
                  <a14:compatExt spid="_x0000_s63493"/>
                </a:ext>
                <a:ext uri="{FF2B5EF4-FFF2-40B4-BE49-F238E27FC236}">
                  <a16:creationId xmlns:a16="http://schemas.microsoft.com/office/drawing/2014/main" id="{00000000-0008-0000-0500-000005F80000}"/>
                </a:ext>
              </a:extLst>
            </xdr:cNvPr>
            <xdr:cNvSpPr/>
          </xdr:nvSpPr>
          <xdr:spPr bwMode="auto">
            <a:xfrm>
              <a:off x="0" y="0"/>
              <a:ext cx="0" cy="0"/>
            </a:xfrm>
            <a:prstGeom prst="rect">
              <a:avLst/>
            </a:prstGeom>
            <a:noFill/>
            <a:ln w="9525">
              <a:miter lim="800000"/>
              <a:headEnd/>
              <a:tailEnd/>
            </a:ln>
          </xdr:spPr>
          <xdr:txBody>
            <a:bodyPr vertOverflow="clip" wrap="square" lIns="64008" tIns="27432" rIns="64008" bIns="27432" anchor="ctr" upright="1"/>
            <a:lstStyle/>
            <a:p>
              <a:pPr algn="ctr" rtl="0">
                <a:defRPr sz="1000"/>
              </a:pPr>
              <a:r>
                <a:rPr lang="ja-JP" altLang="en-US" sz="1600" b="0" i="0" u="none" strike="noStrike" baseline="0">
                  <a:solidFill>
                    <a:srgbClr val="0000FF"/>
                  </a:solidFill>
                  <a:latin typeface="BIZ UDPゴシック"/>
                  <a:ea typeface="BIZ UDPゴシック"/>
                </a:rPr>
                <a:t>①浸透施設の計算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755650</xdr:colOff>
          <xdr:row>21</xdr:row>
          <xdr:rowOff>50800</xdr:rowOff>
        </xdr:from>
        <xdr:to>
          <xdr:col>11</xdr:col>
          <xdr:colOff>488950</xdr:colOff>
          <xdr:row>23</xdr:row>
          <xdr:rowOff>171450</xdr:rowOff>
        </xdr:to>
        <xdr:sp macro="" textlink="">
          <xdr:nvSpPr>
            <xdr:cNvPr id="63501" name="ボタン 3" hidden="1">
              <a:extLst>
                <a:ext uri="{63B3BB69-23CF-44E3-9099-C40C66FF867C}">
                  <a14:compatExt spid="_x0000_s63501"/>
                </a:ext>
                <a:ext uri="{FF2B5EF4-FFF2-40B4-BE49-F238E27FC236}">
                  <a16:creationId xmlns:a16="http://schemas.microsoft.com/office/drawing/2014/main" id="{00000000-0008-0000-0500-00000DF80000}"/>
                </a:ext>
              </a:extLst>
            </xdr:cNvPr>
            <xdr:cNvSpPr/>
          </xdr:nvSpPr>
          <xdr:spPr bwMode="auto">
            <a:xfrm>
              <a:off x="0" y="0"/>
              <a:ext cx="0" cy="0"/>
            </a:xfrm>
            <a:prstGeom prst="rect">
              <a:avLst/>
            </a:prstGeom>
            <a:noFill/>
            <a:ln w="9525">
              <a:miter lim="800000"/>
              <a:headEnd/>
              <a:tailEnd/>
            </a:ln>
          </xdr:spPr>
          <xdr:txBody>
            <a:bodyPr vertOverflow="clip" wrap="square" lIns="64008" tIns="27432" rIns="64008" bIns="27432" anchor="ctr" upright="1"/>
            <a:lstStyle/>
            <a:p>
              <a:pPr algn="ctr" rtl="0">
                <a:defRPr sz="1000"/>
              </a:pPr>
              <a:r>
                <a:rPr lang="ja-JP" altLang="en-US" sz="1600" b="0" i="0" u="none" strike="noStrike" baseline="0">
                  <a:solidFill>
                    <a:srgbClr val="0000FF"/>
                  </a:solidFill>
                  <a:latin typeface="BIZ UDPゴシック"/>
                  <a:ea typeface="BIZ UDPゴシック"/>
                </a:rPr>
                <a:t>③ポンプ排水による</a:t>
              </a:r>
            </a:p>
            <a:p>
              <a:pPr algn="ctr" rtl="0">
                <a:defRPr sz="1000"/>
              </a:pPr>
              <a:r>
                <a:rPr lang="ja-JP" altLang="en-US" sz="1600" b="0" i="0" u="none" strike="noStrike" baseline="0">
                  <a:solidFill>
                    <a:srgbClr val="0000FF"/>
                  </a:solidFill>
                  <a:latin typeface="BIZ UDPゴシック"/>
                  <a:ea typeface="BIZ UDPゴシック"/>
                </a:rPr>
                <a:t>調節計算</a:t>
              </a:r>
            </a:p>
          </xdr:txBody>
        </xdr:sp>
        <xdr:clientData fPrintsWithSheet="0"/>
      </xdr:twoCellAnchor>
    </mc:Choice>
    <mc:Fallback/>
  </mc:AlternateContent>
  <xdr:twoCellAnchor>
    <xdr:from>
      <xdr:col>3</xdr:col>
      <xdr:colOff>2924735</xdr:colOff>
      <xdr:row>21</xdr:row>
      <xdr:rowOff>183776</xdr:rowOff>
    </xdr:from>
    <xdr:to>
      <xdr:col>5</xdr:col>
      <xdr:colOff>425823</xdr:colOff>
      <xdr:row>23</xdr:row>
      <xdr:rowOff>194982</xdr:rowOff>
    </xdr:to>
    <xdr:sp macro="" textlink="">
      <xdr:nvSpPr>
        <xdr:cNvPr id="2" name="矢印: 右 1">
          <a:extLst>
            <a:ext uri="{FF2B5EF4-FFF2-40B4-BE49-F238E27FC236}">
              <a16:creationId xmlns:a16="http://schemas.microsoft.com/office/drawing/2014/main" id="{0FF46129-79D9-4329-AE86-B8333F67F586}"/>
            </a:ext>
          </a:extLst>
        </xdr:cNvPr>
        <xdr:cNvSpPr/>
      </xdr:nvSpPr>
      <xdr:spPr>
        <a:xfrm>
          <a:off x="3877235" y="7422776"/>
          <a:ext cx="1154206" cy="593912"/>
        </a:xfrm>
        <a:prstGeom prst="rightArrow">
          <a:avLst/>
        </a:prstGeom>
        <a:solidFill>
          <a:srgbClr val="FFFF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107577</xdr:colOff>
      <xdr:row>21</xdr:row>
      <xdr:rowOff>156882</xdr:rowOff>
    </xdr:from>
    <xdr:to>
      <xdr:col>9</xdr:col>
      <xdr:colOff>354106</xdr:colOff>
      <xdr:row>23</xdr:row>
      <xdr:rowOff>168088</xdr:rowOff>
    </xdr:to>
    <xdr:sp macro="" textlink="">
      <xdr:nvSpPr>
        <xdr:cNvPr id="3" name="矢印: 右 2">
          <a:extLst>
            <a:ext uri="{FF2B5EF4-FFF2-40B4-BE49-F238E27FC236}">
              <a16:creationId xmlns:a16="http://schemas.microsoft.com/office/drawing/2014/main" id="{A41DAE15-91B6-46E1-B86A-19161196051B}"/>
            </a:ext>
          </a:extLst>
        </xdr:cNvPr>
        <xdr:cNvSpPr/>
      </xdr:nvSpPr>
      <xdr:spPr>
        <a:xfrm>
          <a:off x="8164606" y="7395882"/>
          <a:ext cx="1154206" cy="593912"/>
        </a:xfrm>
        <a:prstGeom prst="rightArrow">
          <a:avLst/>
        </a:prstGeom>
        <a:solidFill>
          <a:srgbClr val="FFFF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419100</xdr:colOff>
          <xdr:row>3</xdr:row>
          <xdr:rowOff>12700</xdr:rowOff>
        </xdr:from>
        <xdr:to>
          <xdr:col>2</xdr:col>
          <xdr:colOff>0</xdr:colOff>
          <xdr:row>4</xdr:row>
          <xdr:rowOff>0</xdr:rowOff>
        </xdr:to>
        <xdr:sp macro="" textlink="">
          <xdr:nvSpPr>
            <xdr:cNvPr id="67585" name="Option Button 1" hidden="1">
              <a:extLst>
                <a:ext uri="{63B3BB69-23CF-44E3-9099-C40C66FF867C}">
                  <a14:compatExt spid="_x0000_s67585"/>
                </a:ext>
                <a:ext uri="{FF2B5EF4-FFF2-40B4-BE49-F238E27FC236}">
                  <a16:creationId xmlns:a16="http://schemas.microsoft.com/office/drawing/2014/main" id="{00000000-0008-0000-0800-000001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4</xdr:row>
          <xdr:rowOff>38100</xdr:rowOff>
        </xdr:from>
        <xdr:to>
          <xdr:col>2</xdr:col>
          <xdr:colOff>0</xdr:colOff>
          <xdr:row>5</xdr:row>
          <xdr:rowOff>38100</xdr:rowOff>
        </xdr:to>
        <xdr:sp macro="" textlink="">
          <xdr:nvSpPr>
            <xdr:cNvPr id="67586" name="Option Button 2" hidden="1">
              <a:extLst>
                <a:ext uri="{63B3BB69-23CF-44E3-9099-C40C66FF867C}">
                  <a14:compatExt spid="_x0000_s67586"/>
                </a:ext>
                <a:ext uri="{FF2B5EF4-FFF2-40B4-BE49-F238E27FC236}">
                  <a16:creationId xmlns:a16="http://schemas.microsoft.com/office/drawing/2014/main" id="{00000000-0008-0000-08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5</xdr:row>
          <xdr:rowOff>57150</xdr:rowOff>
        </xdr:from>
        <xdr:to>
          <xdr:col>2</xdr:col>
          <xdr:colOff>0</xdr:colOff>
          <xdr:row>6</xdr:row>
          <xdr:rowOff>50800</xdr:rowOff>
        </xdr:to>
        <xdr:sp macro="" textlink="">
          <xdr:nvSpPr>
            <xdr:cNvPr id="67587" name="Option Button 3" hidden="1">
              <a:extLst>
                <a:ext uri="{63B3BB69-23CF-44E3-9099-C40C66FF867C}">
                  <a14:compatExt spid="_x0000_s67587"/>
                </a:ext>
                <a:ext uri="{FF2B5EF4-FFF2-40B4-BE49-F238E27FC236}">
                  <a16:creationId xmlns:a16="http://schemas.microsoft.com/office/drawing/2014/main" id="{00000000-0008-0000-08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6</xdr:row>
          <xdr:rowOff>57150</xdr:rowOff>
        </xdr:from>
        <xdr:to>
          <xdr:col>2</xdr:col>
          <xdr:colOff>38100</xdr:colOff>
          <xdr:row>7</xdr:row>
          <xdr:rowOff>50800</xdr:rowOff>
        </xdr:to>
        <xdr:sp macro="" textlink="">
          <xdr:nvSpPr>
            <xdr:cNvPr id="67588" name="Option Button 4" hidden="1">
              <a:extLst>
                <a:ext uri="{63B3BB69-23CF-44E3-9099-C40C66FF867C}">
                  <a14:compatExt spid="_x0000_s67588"/>
                </a:ext>
                <a:ext uri="{FF2B5EF4-FFF2-40B4-BE49-F238E27FC236}">
                  <a16:creationId xmlns:a16="http://schemas.microsoft.com/office/drawing/2014/main" id="{00000000-0008-0000-0800-000004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7</xdr:row>
          <xdr:rowOff>50800</xdr:rowOff>
        </xdr:from>
        <xdr:to>
          <xdr:col>2</xdr:col>
          <xdr:colOff>0</xdr:colOff>
          <xdr:row>8</xdr:row>
          <xdr:rowOff>38100</xdr:rowOff>
        </xdr:to>
        <xdr:sp macro="" textlink="">
          <xdr:nvSpPr>
            <xdr:cNvPr id="67589" name="Option Button 5" hidden="1">
              <a:extLst>
                <a:ext uri="{63B3BB69-23CF-44E3-9099-C40C66FF867C}">
                  <a14:compatExt spid="_x0000_s67589"/>
                </a:ext>
                <a:ext uri="{FF2B5EF4-FFF2-40B4-BE49-F238E27FC236}">
                  <a16:creationId xmlns:a16="http://schemas.microsoft.com/office/drawing/2014/main" id="{00000000-0008-0000-0800-000005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260350</xdr:colOff>
          <xdr:row>2</xdr:row>
          <xdr:rowOff>133350</xdr:rowOff>
        </xdr:from>
        <xdr:to>
          <xdr:col>5</xdr:col>
          <xdr:colOff>590550</xdr:colOff>
          <xdr:row>12</xdr:row>
          <xdr:rowOff>127000</xdr:rowOff>
        </xdr:to>
        <xdr:sp macro="" textlink="">
          <xdr:nvSpPr>
            <xdr:cNvPr id="67590" name="Group Box 6" hidden="1">
              <a:extLst>
                <a:ext uri="{63B3BB69-23CF-44E3-9099-C40C66FF867C}">
                  <a14:compatExt spid="_x0000_s67590"/>
                </a:ext>
                <a:ext uri="{FF2B5EF4-FFF2-40B4-BE49-F238E27FC236}">
                  <a16:creationId xmlns:a16="http://schemas.microsoft.com/office/drawing/2014/main" id="{00000000-0008-0000-0800-0000060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浸透施設の選択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8</xdr:row>
          <xdr:rowOff>38100</xdr:rowOff>
        </xdr:from>
        <xdr:to>
          <xdr:col>2</xdr:col>
          <xdr:colOff>0</xdr:colOff>
          <xdr:row>9</xdr:row>
          <xdr:rowOff>38100</xdr:rowOff>
        </xdr:to>
        <xdr:sp macro="" textlink="">
          <xdr:nvSpPr>
            <xdr:cNvPr id="67591" name="Option Button 7" hidden="1">
              <a:extLst>
                <a:ext uri="{63B3BB69-23CF-44E3-9099-C40C66FF867C}">
                  <a14:compatExt spid="_x0000_s67591"/>
                </a:ext>
                <a:ext uri="{FF2B5EF4-FFF2-40B4-BE49-F238E27FC236}">
                  <a16:creationId xmlns:a16="http://schemas.microsoft.com/office/drawing/2014/main" id="{00000000-0008-0000-0800-000007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9</xdr:row>
          <xdr:rowOff>0</xdr:rowOff>
        </xdr:from>
        <xdr:to>
          <xdr:col>1</xdr:col>
          <xdr:colOff>641350</xdr:colOff>
          <xdr:row>9</xdr:row>
          <xdr:rowOff>241300</xdr:rowOff>
        </xdr:to>
        <xdr:sp macro="" textlink="">
          <xdr:nvSpPr>
            <xdr:cNvPr id="67592" name="Option Button 8" hidden="1">
              <a:extLst>
                <a:ext uri="{63B3BB69-23CF-44E3-9099-C40C66FF867C}">
                  <a14:compatExt spid="_x0000_s67592"/>
                </a:ext>
                <a:ext uri="{FF2B5EF4-FFF2-40B4-BE49-F238E27FC236}">
                  <a16:creationId xmlns:a16="http://schemas.microsoft.com/office/drawing/2014/main" id="{00000000-0008-0000-0800-000008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9</xdr:row>
          <xdr:rowOff>247650</xdr:rowOff>
        </xdr:from>
        <xdr:to>
          <xdr:col>2</xdr:col>
          <xdr:colOff>457200</xdr:colOff>
          <xdr:row>10</xdr:row>
          <xdr:rowOff>241300</xdr:rowOff>
        </xdr:to>
        <xdr:sp macro="" textlink="">
          <xdr:nvSpPr>
            <xdr:cNvPr id="67593" name="Option Button 9" hidden="1">
              <a:extLst>
                <a:ext uri="{63B3BB69-23CF-44E3-9099-C40C66FF867C}">
                  <a14:compatExt spid="_x0000_s67593"/>
                </a:ext>
                <a:ext uri="{FF2B5EF4-FFF2-40B4-BE49-F238E27FC236}">
                  <a16:creationId xmlns:a16="http://schemas.microsoft.com/office/drawing/2014/main" id="{00000000-0008-0000-0800-000009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11</xdr:row>
          <xdr:rowOff>0</xdr:rowOff>
        </xdr:from>
        <xdr:to>
          <xdr:col>2</xdr:col>
          <xdr:colOff>533400</xdr:colOff>
          <xdr:row>11</xdr:row>
          <xdr:rowOff>241300</xdr:rowOff>
        </xdr:to>
        <xdr:sp macro="" textlink="">
          <xdr:nvSpPr>
            <xdr:cNvPr id="67594" name="Option Button 10" hidden="1">
              <a:extLst>
                <a:ext uri="{63B3BB69-23CF-44E3-9099-C40C66FF867C}">
                  <a14:compatExt spid="_x0000_s67594"/>
                </a:ext>
                <a:ext uri="{FF2B5EF4-FFF2-40B4-BE49-F238E27FC236}">
                  <a16:creationId xmlns:a16="http://schemas.microsoft.com/office/drawing/2014/main" id="{00000000-0008-0000-0800-00000A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0</xdr:colOff>
      <xdr:row>2</xdr:row>
      <xdr:rowOff>0</xdr:rowOff>
    </xdr:from>
    <xdr:to>
      <xdr:col>11</xdr:col>
      <xdr:colOff>695885</xdr:colOff>
      <xdr:row>5</xdr:row>
      <xdr:rowOff>171637</xdr:rowOff>
    </xdr:to>
    <xdr:sp macro="" textlink="">
      <xdr:nvSpPr>
        <xdr:cNvPr id="2" name="テキスト ボックス 1">
          <a:extLst>
            <a:ext uri="{FF2B5EF4-FFF2-40B4-BE49-F238E27FC236}">
              <a16:creationId xmlns:a16="http://schemas.microsoft.com/office/drawing/2014/main" id="{4D760227-47B9-4F35-8864-12DD5323F2CC}"/>
            </a:ext>
          </a:extLst>
        </xdr:cNvPr>
        <xdr:cNvSpPr txBox="1"/>
      </xdr:nvSpPr>
      <xdr:spPr>
        <a:xfrm>
          <a:off x="5502088" y="672353"/>
          <a:ext cx="4057650" cy="9112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solidFill>
                <a:srgbClr val="FF0000"/>
              </a:solidFill>
              <a:latin typeface="+mj-ea"/>
              <a:ea typeface="+mj-ea"/>
            </a:rPr>
            <a:t>※</a:t>
          </a:r>
          <a:r>
            <a:rPr kumimoji="1" lang="ja-JP" altLang="en-US" sz="1400">
              <a:solidFill>
                <a:srgbClr val="FF0000"/>
              </a:solidFill>
              <a:latin typeface="+mj-ea"/>
              <a:ea typeface="+mj-ea"/>
            </a:rPr>
            <a:t>浸透施設の施設規模が複数ある場合には、</a:t>
          </a:r>
          <a:endParaRPr kumimoji="1" lang="en-US" altLang="ja-JP" sz="1400">
            <a:solidFill>
              <a:srgbClr val="FF0000"/>
            </a:solidFill>
            <a:latin typeface="+mj-ea"/>
            <a:ea typeface="+mj-ea"/>
          </a:endParaRPr>
        </a:p>
        <a:p>
          <a:r>
            <a:rPr kumimoji="1" lang="ja-JP" altLang="en-US" sz="1400">
              <a:solidFill>
                <a:srgbClr val="FF0000"/>
              </a:solidFill>
              <a:latin typeface="+mj-ea"/>
              <a:ea typeface="+mj-ea"/>
            </a:rPr>
            <a:t>　</a:t>
          </a:r>
          <a:r>
            <a:rPr kumimoji="1" lang="ja-JP" altLang="en-US" sz="1400" baseline="0">
              <a:solidFill>
                <a:srgbClr val="FF0000"/>
              </a:solidFill>
              <a:latin typeface="+mj-ea"/>
              <a:ea typeface="+mj-ea"/>
            </a:rPr>
            <a:t>  </a:t>
          </a:r>
          <a:r>
            <a:rPr kumimoji="1" lang="ja-JP" altLang="en-US" sz="1400">
              <a:solidFill>
                <a:srgbClr val="FF0000"/>
              </a:solidFill>
              <a:latin typeface="+mj-ea"/>
              <a:ea typeface="+mj-ea"/>
            </a:rPr>
            <a:t>施設規模分「比浸透量計算書」の提出を</a:t>
          </a:r>
          <a:endParaRPr kumimoji="1" lang="en-US" altLang="ja-JP" sz="1400">
            <a:solidFill>
              <a:srgbClr val="FF0000"/>
            </a:solidFill>
            <a:latin typeface="+mj-ea"/>
            <a:ea typeface="+mj-ea"/>
          </a:endParaRPr>
        </a:p>
        <a:p>
          <a:r>
            <a:rPr kumimoji="1" lang="en-US" altLang="ja-JP" sz="1400">
              <a:solidFill>
                <a:srgbClr val="FF0000"/>
              </a:solidFill>
              <a:latin typeface="+mj-ea"/>
              <a:ea typeface="+mj-ea"/>
            </a:rPr>
            <a:t>    </a:t>
          </a:r>
          <a:r>
            <a:rPr kumimoji="1" lang="ja-JP" altLang="en-US" sz="1400">
              <a:solidFill>
                <a:srgbClr val="FF0000"/>
              </a:solidFill>
              <a:latin typeface="+mj-ea"/>
              <a:ea typeface="+mj-ea"/>
            </a:rPr>
            <a:t>お願いいたします。</a:t>
          </a:r>
          <a:endParaRPr kumimoji="1" lang="en-US" altLang="ja-JP" sz="1400">
            <a:solidFill>
              <a:srgbClr val="FF0000"/>
            </a:solidFill>
            <a:latin typeface="+mj-ea"/>
            <a:ea typeface="+mj-ea"/>
          </a:endParaRPr>
        </a:p>
        <a:p>
          <a:r>
            <a:rPr kumimoji="1" lang="en-US" altLang="ja-JP" sz="1400">
              <a:solidFill>
                <a:srgbClr val="FF0000"/>
              </a:solidFill>
            </a:rPr>
            <a:t> </a:t>
          </a:r>
          <a:r>
            <a:rPr kumimoji="1" lang="en-US" altLang="ja-JP" sz="1400" baseline="0">
              <a:solidFill>
                <a:srgbClr val="FF0000"/>
              </a:solidFill>
            </a:rPr>
            <a:t>  </a:t>
          </a:r>
          <a:endParaRPr kumimoji="1" lang="ja-JP" altLang="en-US" sz="14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9</xdr:row>
      <xdr:rowOff>295275</xdr:rowOff>
    </xdr:from>
    <xdr:to>
      <xdr:col>8</xdr:col>
      <xdr:colOff>0</xdr:colOff>
      <xdr:row>10</xdr:row>
      <xdr:rowOff>161925</xdr:rowOff>
    </xdr:to>
    <xdr:sp macro="" textlink="">
      <xdr:nvSpPr>
        <xdr:cNvPr id="2" name="Text Box 1">
          <a:extLst>
            <a:ext uri="{FF2B5EF4-FFF2-40B4-BE49-F238E27FC236}">
              <a16:creationId xmlns:a16="http://schemas.microsoft.com/office/drawing/2014/main" id="{00000000-0008-0000-1800-000002000000}"/>
            </a:ext>
          </a:extLst>
        </xdr:cNvPr>
        <xdr:cNvSpPr txBox="1">
          <a:spLocks noChangeArrowheads="1"/>
        </xdr:cNvSpPr>
      </xdr:nvSpPr>
      <xdr:spPr bwMode="auto">
        <a:xfrm>
          <a:off x="6343650" y="1857375"/>
          <a:ext cx="0" cy="1619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9</xdr:row>
      <xdr:rowOff>295275</xdr:rowOff>
    </xdr:from>
    <xdr:to>
      <xdr:col>8</xdr:col>
      <xdr:colOff>0</xdr:colOff>
      <xdr:row>11</xdr:row>
      <xdr:rowOff>0</xdr:rowOff>
    </xdr:to>
    <xdr:sp macro="" textlink="">
      <xdr:nvSpPr>
        <xdr:cNvPr id="3" name="Text Box 2">
          <a:extLst>
            <a:ext uri="{FF2B5EF4-FFF2-40B4-BE49-F238E27FC236}">
              <a16:creationId xmlns:a16="http://schemas.microsoft.com/office/drawing/2014/main" id="{00000000-0008-0000-1800-000003000000}"/>
            </a:ext>
          </a:extLst>
        </xdr:cNvPr>
        <xdr:cNvSpPr txBox="1">
          <a:spLocks noChangeArrowheads="1"/>
        </xdr:cNvSpPr>
      </xdr:nvSpPr>
      <xdr:spPr bwMode="auto">
        <a:xfrm>
          <a:off x="6343650" y="185737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9</xdr:row>
      <xdr:rowOff>295275</xdr:rowOff>
    </xdr:from>
    <xdr:to>
      <xdr:col>8</xdr:col>
      <xdr:colOff>0</xdr:colOff>
      <xdr:row>11</xdr:row>
      <xdr:rowOff>0</xdr:rowOff>
    </xdr:to>
    <xdr:sp macro="" textlink="">
      <xdr:nvSpPr>
        <xdr:cNvPr id="4" name="Text Box 3">
          <a:extLst>
            <a:ext uri="{FF2B5EF4-FFF2-40B4-BE49-F238E27FC236}">
              <a16:creationId xmlns:a16="http://schemas.microsoft.com/office/drawing/2014/main" id="{00000000-0008-0000-1800-000004000000}"/>
            </a:ext>
          </a:extLst>
        </xdr:cNvPr>
        <xdr:cNvSpPr txBox="1">
          <a:spLocks noChangeArrowheads="1"/>
        </xdr:cNvSpPr>
      </xdr:nvSpPr>
      <xdr:spPr bwMode="auto">
        <a:xfrm>
          <a:off x="6343650" y="185737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10</xdr:row>
      <xdr:rowOff>0</xdr:rowOff>
    </xdr:from>
    <xdr:to>
      <xdr:col>8</xdr:col>
      <xdr:colOff>0</xdr:colOff>
      <xdr:row>11</xdr:row>
      <xdr:rowOff>19050</xdr:rowOff>
    </xdr:to>
    <xdr:sp macro="" textlink="">
      <xdr:nvSpPr>
        <xdr:cNvPr id="5" name="Text Box 4">
          <a:extLst>
            <a:ext uri="{FF2B5EF4-FFF2-40B4-BE49-F238E27FC236}">
              <a16:creationId xmlns:a16="http://schemas.microsoft.com/office/drawing/2014/main" id="{00000000-0008-0000-1800-000005000000}"/>
            </a:ext>
          </a:extLst>
        </xdr:cNvPr>
        <xdr:cNvSpPr txBox="1">
          <a:spLocks noChangeArrowheads="1"/>
        </xdr:cNvSpPr>
      </xdr:nvSpPr>
      <xdr:spPr bwMode="auto">
        <a:xfrm>
          <a:off x="6343650" y="1857375"/>
          <a:ext cx="0" cy="2095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58</xdr:row>
      <xdr:rowOff>161925</xdr:rowOff>
    </xdr:to>
    <xdr:sp macro="" textlink="">
      <xdr:nvSpPr>
        <xdr:cNvPr id="6" name="Text Box 5">
          <a:extLst>
            <a:ext uri="{FF2B5EF4-FFF2-40B4-BE49-F238E27FC236}">
              <a16:creationId xmlns:a16="http://schemas.microsoft.com/office/drawing/2014/main" id="{00000000-0008-0000-1800-000006000000}"/>
            </a:ext>
          </a:extLst>
        </xdr:cNvPr>
        <xdr:cNvSpPr txBox="1">
          <a:spLocks noChangeArrowheads="1"/>
        </xdr:cNvSpPr>
      </xdr:nvSpPr>
      <xdr:spPr bwMode="auto">
        <a:xfrm>
          <a:off x="6343650" y="10106025"/>
          <a:ext cx="0" cy="3524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59</xdr:row>
      <xdr:rowOff>0</xdr:rowOff>
    </xdr:to>
    <xdr:sp macro="" textlink="">
      <xdr:nvSpPr>
        <xdr:cNvPr id="7" name="Text Box 6">
          <a:extLst>
            <a:ext uri="{FF2B5EF4-FFF2-40B4-BE49-F238E27FC236}">
              <a16:creationId xmlns:a16="http://schemas.microsoft.com/office/drawing/2014/main" id="{00000000-0008-0000-1800-000007000000}"/>
            </a:ext>
          </a:extLst>
        </xdr:cNvPr>
        <xdr:cNvSpPr txBox="1">
          <a:spLocks noChangeArrowheads="1"/>
        </xdr:cNvSpPr>
      </xdr:nvSpPr>
      <xdr:spPr bwMode="auto">
        <a:xfrm>
          <a:off x="6343650" y="10106025"/>
          <a:ext cx="0" cy="381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59</xdr:row>
      <xdr:rowOff>0</xdr:rowOff>
    </xdr:to>
    <xdr:sp macro="" textlink="">
      <xdr:nvSpPr>
        <xdr:cNvPr id="8" name="Text Box 7">
          <a:extLst>
            <a:ext uri="{FF2B5EF4-FFF2-40B4-BE49-F238E27FC236}">
              <a16:creationId xmlns:a16="http://schemas.microsoft.com/office/drawing/2014/main" id="{00000000-0008-0000-1800-000008000000}"/>
            </a:ext>
          </a:extLst>
        </xdr:cNvPr>
        <xdr:cNvSpPr txBox="1">
          <a:spLocks noChangeArrowheads="1"/>
        </xdr:cNvSpPr>
      </xdr:nvSpPr>
      <xdr:spPr bwMode="auto">
        <a:xfrm>
          <a:off x="6343650" y="10106025"/>
          <a:ext cx="0" cy="381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58</xdr:row>
      <xdr:rowOff>0</xdr:rowOff>
    </xdr:from>
    <xdr:to>
      <xdr:col>8</xdr:col>
      <xdr:colOff>0</xdr:colOff>
      <xdr:row>59</xdr:row>
      <xdr:rowOff>0</xdr:rowOff>
    </xdr:to>
    <xdr:sp macro="" textlink="">
      <xdr:nvSpPr>
        <xdr:cNvPr id="9" name="Text Box 8">
          <a:extLst>
            <a:ext uri="{FF2B5EF4-FFF2-40B4-BE49-F238E27FC236}">
              <a16:creationId xmlns:a16="http://schemas.microsoft.com/office/drawing/2014/main" id="{00000000-0008-0000-1800-000009000000}"/>
            </a:ext>
          </a:extLst>
        </xdr:cNvPr>
        <xdr:cNvSpPr txBox="1">
          <a:spLocks noChangeArrowheads="1"/>
        </xdr:cNvSpPr>
      </xdr:nvSpPr>
      <xdr:spPr bwMode="auto">
        <a:xfrm>
          <a:off x="6343650" y="1029652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57</xdr:row>
      <xdr:rowOff>0</xdr:rowOff>
    </xdr:from>
    <xdr:to>
      <xdr:col>8</xdr:col>
      <xdr:colOff>0</xdr:colOff>
      <xdr:row>58</xdr:row>
      <xdr:rowOff>0</xdr:rowOff>
    </xdr:to>
    <xdr:sp macro="" textlink="">
      <xdr:nvSpPr>
        <xdr:cNvPr id="10" name="Text Box 9">
          <a:extLst>
            <a:ext uri="{FF2B5EF4-FFF2-40B4-BE49-F238E27FC236}">
              <a16:creationId xmlns:a16="http://schemas.microsoft.com/office/drawing/2014/main" id="{00000000-0008-0000-1800-00000A000000}"/>
            </a:ext>
          </a:extLst>
        </xdr:cNvPr>
        <xdr:cNvSpPr txBox="1">
          <a:spLocks noChangeArrowheads="1"/>
        </xdr:cNvSpPr>
      </xdr:nvSpPr>
      <xdr:spPr bwMode="auto">
        <a:xfrm>
          <a:off x="6343650" y="1010602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xdr:col>
      <xdr:colOff>514350</xdr:colOff>
      <xdr:row>14</xdr:row>
      <xdr:rowOff>123825</xdr:rowOff>
    </xdr:from>
    <xdr:ext cx="4991100" cy="2095500"/>
    <xdr:sp macro="" textlink="">
      <xdr:nvSpPr>
        <xdr:cNvPr id="2" name="テキスト ボックス 1">
          <a:extLst>
            <a:ext uri="{FF2B5EF4-FFF2-40B4-BE49-F238E27FC236}">
              <a16:creationId xmlns:a16="http://schemas.microsoft.com/office/drawing/2014/main" id="{00000000-0008-0000-1C00-000002000000}"/>
            </a:ext>
          </a:extLst>
        </xdr:cNvPr>
        <xdr:cNvSpPr txBox="1"/>
      </xdr:nvSpPr>
      <xdr:spPr>
        <a:xfrm>
          <a:off x="695325" y="2428875"/>
          <a:ext cx="4991100" cy="2095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kumimoji="1" lang="ja-JP" altLang="en-US" sz="1600">
              <a:solidFill>
                <a:srgbClr val="FF0000"/>
              </a:solidFill>
              <a:latin typeface="BIZ UDPゴシック" panose="020B0400000000000000" pitchFamily="50" charset="-128"/>
              <a:ea typeface="BIZ UDPゴシック" panose="020B0400000000000000" pitchFamily="50" charset="-128"/>
            </a:rPr>
            <a:t>ハイドログラフ（ポンプ排水）を</a:t>
          </a:r>
          <a:endParaRPr kumimoji="1" lang="en-US" altLang="ja-JP" sz="1600">
            <a:solidFill>
              <a:srgbClr val="FF0000"/>
            </a:solidFill>
            <a:latin typeface="BIZ UDPゴシック" panose="020B0400000000000000" pitchFamily="50" charset="-128"/>
            <a:ea typeface="BIZ UDPゴシック" panose="020B0400000000000000" pitchFamily="50" charset="-128"/>
          </a:endParaRPr>
        </a:p>
        <a:p>
          <a:pPr algn="ctr"/>
          <a:r>
            <a:rPr kumimoji="1" lang="ja-JP" altLang="en-US" sz="1600">
              <a:solidFill>
                <a:srgbClr val="FF0000"/>
              </a:solidFill>
              <a:latin typeface="BIZ UDPゴシック" panose="020B0400000000000000" pitchFamily="50" charset="-128"/>
              <a:ea typeface="BIZ UDPゴシック" panose="020B0400000000000000" pitchFamily="50" charset="-128"/>
            </a:rPr>
            <a:t>張り付けてください</a:t>
          </a:r>
        </a:p>
      </xdr:txBody>
    </xdr:sp>
    <xdr:clientData/>
  </xdr:oneCellAnchor>
  <xdr:twoCellAnchor>
    <xdr:from>
      <xdr:col>1</xdr:col>
      <xdr:colOff>113567</xdr:colOff>
      <xdr:row>8</xdr:row>
      <xdr:rowOff>49823</xdr:rowOff>
    </xdr:from>
    <xdr:to>
      <xdr:col>8</xdr:col>
      <xdr:colOff>637443</xdr:colOff>
      <xdr:row>32</xdr:row>
      <xdr:rowOff>124558</xdr:rowOff>
    </xdr:to>
    <xdr:graphicFrame macro="">
      <xdr:nvGraphicFramePr>
        <xdr:cNvPr id="3" name="グラフ 1">
          <a:extLst>
            <a:ext uri="{FF2B5EF4-FFF2-40B4-BE49-F238E27FC236}">
              <a16:creationId xmlns:a16="http://schemas.microsoft.com/office/drawing/2014/main" id="{DAB0D5C6-24AE-10DB-4974-B96783E8472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0</xdr:colOff>
      <xdr:row>0</xdr:row>
      <xdr:rowOff>0</xdr:rowOff>
    </xdr:from>
    <xdr:to>
      <xdr:col>12</xdr:col>
      <xdr:colOff>0</xdr:colOff>
      <xdr:row>0</xdr:row>
      <xdr:rowOff>0</xdr:rowOff>
    </xdr:to>
    <xdr:sp macro="" textlink="">
      <xdr:nvSpPr>
        <xdr:cNvPr id="15" name="Line 16">
          <a:extLst>
            <a:ext uri="{FF2B5EF4-FFF2-40B4-BE49-F238E27FC236}">
              <a16:creationId xmlns:a16="http://schemas.microsoft.com/office/drawing/2014/main" id="{00000000-0008-0000-0E00-00000F000000}"/>
            </a:ext>
          </a:extLst>
        </xdr:cNvPr>
        <xdr:cNvSpPr>
          <a:spLocks noChangeShapeType="1"/>
        </xdr:cNvSpPr>
      </xdr:nvSpPr>
      <xdr:spPr bwMode="auto">
        <a:xfrm>
          <a:off x="426720" y="845820"/>
          <a:ext cx="7591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832485</xdr:colOff>
      <xdr:row>0</xdr:row>
      <xdr:rowOff>150495</xdr:rowOff>
    </xdr:from>
    <xdr:to>
      <xdr:col>7</xdr:col>
      <xdr:colOff>9525</xdr:colOff>
      <xdr:row>2</xdr:row>
      <xdr:rowOff>57150</xdr:rowOff>
    </xdr:to>
    <xdr:sp macro="" textlink="">
      <xdr:nvSpPr>
        <xdr:cNvPr id="16" name="AutoShape 3">
          <a:extLst>
            <a:ext uri="{FF2B5EF4-FFF2-40B4-BE49-F238E27FC236}">
              <a16:creationId xmlns:a16="http://schemas.microsoft.com/office/drawing/2014/main" id="{00000000-0008-0000-0E00-000010000000}"/>
            </a:ext>
          </a:extLst>
        </xdr:cNvPr>
        <xdr:cNvSpPr>
          <a:spLocks noChangeArrowheads="1"/>
        </xdr:cNvSpPr>
      </xdr:nvSpPr>
      <xdr:spPr bwMode="auto">
        <a:xfrm>
          <a:off x="3870960" y="150495"/>
          <a:ext cx="739140" cy="249555"/>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twoCellAnchor>
    <xdr:from>
      <xdr:col>4</xdr:col>
      <xdr:colOff>175260</xdr:colOff>
      <xdr:row>5</xdr:row>
      <xdr:rowOff>64770</xdr:rowOff>
    </xdr:from>
    <xdr:to>
      <xdr:col>5</xdr:col>
      <xdr:colOff>28575</xdr:colOff>
      <xdr:row>6</xdr:row>
      <xdr:rowOff>58557</xdr:rowOff>
    </xdr:to>
    <xdr:sp macro="" textlink="">
      <xdr:nvSpPr>
        <xdr:cNvPr id="17" name="AutoShape 3">
          <a:extLst>
            <a:ext uri="{FF2B5EF4-FFF2-40B4-BE49-F238E27FC236}">
              <a16:creationId xmlns:a16="http://schemas.microsoft.com/office/drawing/2014/main" id="{00000000-0008-0000-0E00-000011000000}"/>
            </a:ext>
          </a:extLst>
        </xdr:cNvPr>
        <xdr:cNvSpPr>
          <a:spLocks noChangeArrowheads="1"/>
        </xdr:cNvSpPr>
      </xdr:nvSpPr>
      <xdr:spPr bwMode="auto">
        <a:xfrm>
          <a:off x="2366010" y="883920"/>
          <a:ext cx="701040" cy="241437"/>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twoCellAnchor>
    <xdr:from>
      <xdr:col>2</xdr:col>
      <xdr:colOff>194310</xdr:colOff>
      <xdr:row>8</xdr:row>
      <xdr:rowOff>55245</xdr:rowOff>
    </xdr:from>
    <xdr:to>
      <xdr:col>3</xdr:col>
      <xdr:colOff>257175</xdr:colOff>
      <xdr:row>9</xdr:row>
      <xdr:rowOff>49032</xdr:rowOff>
    </xdr:to>
    <xdr:sp macro="" textlink="">
      <xdr:nvSpPr>
        <xdr:cNvPr id="20" name="AutoShape 3">
          <a:extLst>
            <a:ext uri="{FF2B5EF4-FFF2-40B4-BE49-F238E27FC236}">
              <a16:creationId xmlns:a16="http://schemas.microsoft.com/office/drawing/2014/main" id="{00000000-0008-0000-0E00-000014000000}"/>
            </a:ext>
          </a:extLst>
        </xdr:cNvPr>
        <xdr:cNvSpPr>
          <a:spLocks noChangeArrowheads="1"/>
        </xdr:cNvSpPr>
      </xdr:nvSpPr>
      <xdr:spPr bwMode="auto">
        <a:xfrm>
          <a:off x="689610" y="1464945"/>
          <a:ext cx="910590" cy="241437"/>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oneCellAnchor>
    <xdr:from>
      <xdr:col>12</xdr:col>
      <xdr:colOff>12355</xdr:colOff>
      <xdr:row>0</xdr:row>
      <xdr:rowOff>0</xdr:rowOff>
    </xdr:from>
    <xdr:ext cx="1584616" cy="455384"/>
    <xdr:sp macro="" textlink="">
      <xdr:nvSpPr>
        <xdr:cNvPr id="21" name="Text Box 4">
          <a:extLst>
            <a:ext uri="{FF2B5EF4-FFF2-40B4-BE49-F238E27FC236}">
              <a16:creationId xmlns:a16="http://schemas.microsoft.com/office/drawing/2014/main" id="{630E12C9-E300-4690-8AB0-071F83AA6E14}"/>
            </a:ext>
          </a:extLst>
        </xdr:cNvPr>
        <xdr:cNvSpPr txBox="1">
          <a:spLocks noChangeArrowheads="1"/>
        </xdr:cNvSpPr>
      </xdr:nvSpPr>
      <xdr:spPr bwMode="auto">
        <a:xfrm>
          <a:off x="7860955" y="0"/>
          <a:ext cx="1584616" cy="455384"/>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wrap="none" lIns="27432" tIns="22860" rIns="27432" bIns="22860" anchor="ctr" upright="1">
          <a:spAutoFit/>
        </a:bodyPr>
        <a:lstStyle/>
        <a:p>
          <a:pPr algn="ctr" rtl="0">
            <a:defRPr sz="1000"/>
          </a:pPr>
          <a:r>
            <a:rPr lang="ja-JP" altLang="en-US" sz="2400" b="0" i="0" u="none" strike="noStrike" baseline="0">
              <a:solidFill>
                <a:srgbClr val="000000"/>
              </a:solidFill>
              <a:latin typeface="ＭＳ Ｐゴシック"/>
              <a:ea typeface="ＭＳ Ｐゴシック"/>
            </a:rPr>
            <a:t>記　入　例</a:t>
          </a:r>
        </a:p>
      </xdr:txBody>
    </xdr:sp>
    <xdr:clientData/>
  </xdr:oneCellAnchor>
  <xdr:twoCellAnchor editAs="oneCell">
    <xdr:from>
      <xdr:col>11</xdr:col>
      <xdr:colOff>615950</xdr:colOff>
      <xdr:row>3</xdr:row>
      <xdr:rowOff>57150</xdr:rowOff>
    </xdr:from>
    <xdr:to>
      <xdr:col>21</xdr:col>
      <xdr:colOff>471632</xdr:colOff>
      <xdr:row>44</xdr:row>
      <xdr:rowOff>114452</xdr:rowOff>
    </xdr:to>
    <xdr:pic>
      <xdr:nvPicPr>
        <xdr:cNvPr id="2" name="図 1">
          <a:extLst>
            <a:ext uri="{FF2B5EF4-FFF2-40B4-BE49-F238E27FC236}">
              <a16:creationId xmlns:a16="http://schemas.microsoft.com/office/drawing/2014/main" id="{982D82A9-9601-4D93-910D-048A4080135E}"/>
            </a:ext>
          </a:extLst>
        </xdr:cNvPr>
        <xdr:cNvPicPr>
          <a:picLocks noChangeAspect="1"/>
        </xdr:cNvPicPr>
      </xdr:nvPicPr>
      <xdr:blipFill>
        <a:blip xmlns:r="http://schemas.openxmlformats.org/officeDocument/2006/relationships" r:embed="rId1"/>
        <a:stretch>
          <a:fillRect/>
        </a:stretch>
      </xdr:blipFill>
      <xdr:spPr>
        <a:xfrm>
          <a:off x="7175500" y="552450"/>
          <a:ext cx="6142182" cy="934100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41764</xdr:colOff>
      <xdr:row>9</xdr:row>
      <xdr:rowOff>47624</xdr:rowOff>
    </xdr:from>
    <xdr:to>
      <xdr:col>11</xdr:col>
      <xdr:colOff>454269</xdr:colOff>
      <xdr:row>20</xdr:row>
      <xdr:rowOff>278423</xdr:rowOff>
    </xdr:to>
    <xdr:sp macro="" textlink="">
      <xdr:nvSpPr>
        <xdr:cNvPr id="4" name="右中かっこ 3">
          <a:extLst>
            <a:ext uri="{FF2B5EF4-FFF2-40B4-BE49-F238E27FC236}">
              <a16:creationId xmlns:a16="http://schemas.microsoft.com/office/drawing/2014/main" id="{00000000-0008-0000-1000-000004000000}"/>
            </a:ext>
          </a:extLst>
        </xdr:cNvPr>
        <xdr:cNvSpPr/>
      </xdr:nvSpPr>
      <xdr:spPr>
        <a:xfrm>
          <a:off x="6357572" y="4546355"/>
          <a:ext cx="412505" cy="5586780"/>
        </a:xfrm>
        <a:prstGeom prst="rightBrace">
          <a:avLst/>
        </a:prstGeom>
        <a:ln w="19050">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11</xdr:col>
      <xdr:colOff>490902</xdr:colOff>
      <xdr:row>14</xdr:row>
      <xdr:rowOff>159727</xdr:rowOff>
    </xdr:from>
    <xdr:ext cx="805963" cy="275717"/>
    <xdr:sp macro="" textlink="">
      <xdr:nvSpPr>
        <xdr:cNvPr id="5" name="テキスト ボックス 4">
          <a:extLst>
            <a:ext uri="{FF2B5EF4-FFF2-40B4-BE49-F238E27FC236}">
              <a16:creationId xmlns:a16="http://schemas.microsoft.com/office/drawing/2014/main" id="{00000000-0008-0000-1000-000005000000}"/>
            </a:ext>
          </a:extLst>
        </xdr:cNvPr>
        <xdr:cNvSpPr txBox="1"/>
      </xdr:nvSpPr>
      <xdr:spPr>
        <a:xfrm>
          <a:off x="6806710" y="7178919"/>
          <a:ext cx="805963" cy="275717"/>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自動入力</a:t>
          </a:r>
        </a:p>
      </xdr:txBody>
    </xdr:sp>
    <xdr:clientData/>
  </xdr:oneCellAnchor>
  <xdr:oneCellAnchor>
    <xdr:from>
      <xdr:col>11</xdr:col>
      <xdr:colOff>372717</xdr:colOff>
      <xdr:row>6</xdr:row>
      <xdr:rowOff>256762</xdr:rowOff>
    </xdr:from>
    <xdr:ext cx="748923" cy="275717"/>
    <xdr:sp macro="" textlink="">
      <xdr:nvSpPr>
        <xdr:cNvPr id="7" name="テキスト ボックス 6">
          <a:extLst>
            <a:ext uri="{FF2B5EF4-FFF2-40B4-BE49-F238E27FC236}">
              <a16:creationId xmlns:a16="http://schemas.microsoft.com/office/drawing/2014/main" id="{C11CF4EC-5EE2-4736-8598-91FFAAD887EF}"/>
            </a:ext>
          </a:extLst>
        </xdr:cNvPr>
        <xdr:cNvSpPr txBox="1"/>
      </xdr:nvSpPr>
      <xdr:spPr>
        <a:xfrm>
          <a:off x="6678267" y="1695037"/>
          <a:ext cx="748923" cy="275717"/>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自動入力</a:t>
          </a:r>
          <a:endParaRPr kumimoji="1" lang="en-US" altLang="ja-JP" sz="1100"/>
        </a:p>
      </xdr:txBody>
    </xdr:sp>
    <xdr:clientData/>
  </xdr:oneCellAnchor>
  <xdr:twoCellAnchor>
    <xdr:from>
      <xdr:col>11</xdr:col>
      <xdr:colOff>82826</xdr:colOff>
      <xdr:row>6</xdr:row>
      <xdr:rowOff>339587</xdr:rowOff>
    </xdr:from>
    <xdr:to>
      <xdr:col>11</xdr:col>
      <xdr:colOff>306456</xdr:colOff>
      <xdr:row>6</xdr:row>
      <xdr:rowOff>488674</xdr:rowOff>
    </xdr:to>
    <xdr:sp macro="" textlink="">
      <xdr:nvSpPr>
        <xdr:cNvPr id="8" name="矢印: 右 7">
          <a:extLst>
            <a:ext uri="{FF2B5EF4-FFF2-40B4-BE49-F238E27FC236}">
              <a16:creationId xmlns:a16="http://schemas.microsoft.com/office/drawing/2014/main" id="{B4FEA1BF-98FE-4FD7-A05D-CBC7FFFC6DA7}"/>
            </a:ext>
          </a:extLst>
        </xdr:cNvPr>
        <xdr:cNvSpPr/>
      </xdr:nvSpPr>
      <xdr:spPr>
        <a:xfrm>
          <a:off x="6388376" y="1777862"/>
          <a:ext cx="223630" cy="149087"/>
        </a:xfrm>
        <a:prstGeom prst="rightArrow">
          <a:avLst/>
        </a:prstGeom>
        <a:solidFill>
          <a:srgbClr val="FFFF00"/>
        </a:solidFill>
        <a:ln w="1905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389283</xdr:colOff>
      <xdr:row>25</xdr:row>
      <xdr:rowOff>223630</xdr:rowOff>
    </xdr:from>
    <xdr:to>
      <xdr:col>11</xdr:col>
      <xdr:colOff>16565</xdr:colOff>
      <xdr:row>27</xdr:row>
      <xdr:rowOff>0</xdr:rowOff>
    </xdr:to>
    <xdr:sp macro="" textlink="">
      <xdr:nvSpPr>
        <xdr:cNvPr id="10" name="テキスト ボックス 9">
          <a:extLst>
            <a:ext uri="{FF2B5EF4-FFF2-40B4-BE49-F238E27FC236}">
              <a16:creationId xmlns:a16="http://schemas.microsoft.com/office/drawing/2014/main" id="{96CBE951-4E18-4588-85E8-4C056CE8ADE9}"/>
            </a:ext>
          </a:extLst>
        </xdr:cNvPr>
        <xdr:cNvSpPr txBox="1"/>
      </xdr:nvSpPr>
      <xdr:spPr>
        <a:xfrm>
          <a:off x="389283" y="10243930"/>
          <a:ext cx="5932832" cy="7955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「雨水貯留浸透施設の計画」欄には、特定都市河川浸水被害対策法に基づく雨水流出抑制対策と他法令等に基づく雨水流出抑制対策とを比較して雨水流出抑制量が大きい方の対策内容を記載すること。</a:t>
          </a:r>
        </a:p>
        <a:p>
          <a:r>
            <a:rPr kumimoji="1" lang="ja-JP" altLang="en-US" sz="900">
              <a:latin typeface="ＭＳ 明朝" panose="02020609040205080304" pitchFamily="17" charset="-128"/>
              <a:ea typeface="ＭＳ 明朝" panose="02020609040205080304" pitchFamily="17" charset="-128"/>
            </a:rPr>
            <a:t>「その他」欄には、雨水浸透阻害行為に関する工事又は対策工事に伴い道路を設ける場合の当該道路の名称、管理者（帰属先）等を記載すること。</a:t>
          </a:r>
        </a:p>
      </xdr:txBody>
    </xdr:sp>
    <xdr:clientData/>
  </xdr:twoCellAnchor>
  <xdr:twoCellAnchor editAs="oneCell">
    <xdr:from>
      <xdr:col>13</xdr:col>
      <xdr:colOff>0</xdr:colOff>
      <xdr:row>0</xdr:row>
      <xdr:rowOff>0</xdr:rowOff>
    </xdr:from>
    <xdr:to>
      <xdr:col>23</xdr:col>
      <xdr:colOff>312693</xdr:colOff>
      <xdr:row>26</xdr:row>
      <xdr:rowOff>253013</xdr:rowOff>
    </xdr:to>
    <xdr:pic>
      <xdr:nvPicPr>
        <xdr:cNvPr id="3" name="図 2">
          <a:extLst>
            <a:ext uri="{FF2B5EF4-FFF2-40B4-BE49-F238E27FC236}">
              <a16:creationId xmlns:a16="http://schemas.microsoft.com/office/drawing/2014/main" id="{EE125392-CA46-4E1D-9D32-BFA4F5D21C5B}"/>
            </a:ext>
          </a:extLst>
        </xdr:cNvPr>
        <xdr:cNvPicPr>
          <a:picLocks noChangeAspect="1"/>
        </xdr:cNvPicPr>
      </xdr:nvPicPr>
      <xdr:blipFill>
        <a:blip xmlns:r="http://schemas.openxmlformats.org/officeDocument/2006/relationships" r:embed="rId1"/>
        <a:stretch>
          <a:fillRect/>
        </a:stretch>
      </xdr:blipFill>
      <xdr:spPr>
        <a:xfrm>
          <a:off x="7827065" y="0"/>
          <a:ext cx="7187258" cy="962064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1:AD49"/>
  <sheetViews>
    <sheetView view="pageBreakPreview" zoomScaleNormal="100" zoomScaleSheetLayoutView="100" workbookViewId="0">
      <selection activeCell="B11" sqref="B11:AD12"/>
    </sheetView>
  </sheetViews>
  <sheetFormatPr defaultRowHeight="13"/>
  <cols>
    <col min="1" max="39" width="2.6328125" customWidth="1"/>
  </cols>
  <sheetData>
    <row r="11" spans="2:30" ht="13.15" customHeight="1">
      <c r="B11" s="521" t="s">
        <v>479</v>
      </c>
      <c r="C11" s="521"/>
      <c r="D11" s="521"/>
      <c r="E11" s="521"/>
      <c r="F11" s="521"/>
      <c r="G11" s="521"/>
      <c r="H11" s="521"/>
      <c r="I11" s="521"/>
      <c r="J11" s="521"/>
      <c r="K11" s="521"/>
      <c r="L11" s="521"/>
      <c r="M11" s="521"/>
      <c r="N11" s="521"/>
      <c r="O11" s="521"/>
      <c r="P11" s="521"/>
      <c r="Q11" s="521"/>
      <c r="R11" s="521"/>
      <c r="S11" s="521"/>
      <c r="T11" s="521"/>
      <c r="U11" s="521"/>
      <c r="V11" s="521"/>
      <c r="W11" s="521"/>
      <c r="X11" s="521"/>
      <c r="Y11" s="521"/>
      <c r="Z11" s="521"/>
      <c r="AA11" s="521"/>
      <c r="AB11" s="521"/>
      <c r="AC11" s="521"/>
      <c r="AD11" s="521"/>
    </row>
    <row r="12" spans="2:30" ht="13.15" customHeight="1">
      <c r="B12" s="521"/>
      <c r="C12" s="521"/>
      <c r="D12" s="521"/>
      <c r="E12" s="521"/>
      <c r="F12" s="521"/>
      <c r="G12" s="521"/>
      <c r="H12" s="521"/>
      <c r="I12" s="521"/>
      <c r="J12" s="521"/>
      <c r="K12" s="521"/>
      <c r="L12" s="521"/>
      <c r="M12" s="521"/>
      <c r="N12" s="521"/>
      <c r="O12" s="521"/>
      <c r="P12" s="521"/>
      <c r="Q12" s="521"/>
      <c r="R12" s="521"/>
      <c r="S12" s="521"/>
      <c r="T12" s="521"/>
      <c r="U12" s="521"/>
      <c r="V12" s="521"/>
      <c r="W12" s="521"/>
      <c r="X12" s="521"/>
      <c r="Y12" s="521"/>
      <c r="Z12" s="521"/>
      <c r="AA12" s="521"/>
      <c r="AB12" s="521"/>
      <c r="AC12" s="521"/>
      <c r="AD12" s="521"/>
    </row>
    <row r="14" spans="2:30">
      <c r="E14" s="522"/>
      <c r="F14" s="522"/>
      <c r="G14" s="522"/>
      <c r="H14" s="522"/>
      <c r="I14" s="522"/>
      <c r="J14" s="522"/>
      <c r="K14" s="522"/>
      <c r="L14" s="522"/>
      <c r="M14" s="522"/>
      <c r="N14" s="522"/>
      <c r="O14" s="522"/>
      <c r="P14" s="522"/>
      <c r="Q14" s="522"/>
      <c r="R14" s="522"/>
      <c r="S14" s="522"/>
      <c r="T14" s="522"/>
      <c r="U14" s="522"/>
      <c r="V14" s="522"/>
      <c r="W14" s="522"/>
      <c r="X14" s="522"/>
      <c r="Y14" s="522"/>
      <c r="Z14" s="522"/>
      <c r="AA14" s="522"/>
    </row>
    <row r="15" spans="2:30">
      <c r="E15" s="522"/>
      <c r="F15" s="522"/>
      <c r="G15" s="522"/>
      <c r="H15" s="522"/>
      <c r="I15" s="522"/>
      <c r="J15" s="522"/>
      <c r="K15" s="522"/>
      <c r="L15" s="522"/>
      <c r="M15" s="522"/>
      <c r="N15" s="522"/>
      <c r="O15" s="522"/>
      <c r="P15" s="522"/>
      <c r="Q15" s="522"/>
      <c r="R15" s="522"/>
      <c r="S15" s="522"/>
      <c r="T15" s="522"/>
      <c r="U15" s="522"/>
      <c r="V15" s="522"/>
      <c r="W15" s="522"/>
      <c r="X15" s="522"/>
      <c r="Y15" s="522"/>
      <c r="Z15" s="522"/>
      <c r="AA15" s="522"/>
    </row>
    <row r="16" spans="2:30" ht="13.15" customHeight="1">
      <c r="E16" s="10"/>
      <c r="F16" s="10"/>
      <c r="G16" s="10"/>
      <c r="H16" s="10"/>
      <c r="I16" s="10"/>
      <c r="J16" s="10"/>
      <c r="K16" s="10"/>
      <c r="L16" s="10"/>
      <c r="M16" s="10"/>
      <c r="N16" s="10"/>
      <c r="O16" s="10"/>
      <c r="P16" s="10"/>
      <c r="Q16" s="10"/>
      <c r="R16" s="10"/>
      <c r="S16" s="10"/>
      <c r="T16" s="10"/>
      <c r="U16" s="10"/>
      <c r="V16" s="10"/>
      <c r="W16" s="10"/>
      <c r="X16" s="10"/>
      <c r="Y16" s="10"/>
      <c r="Z16" s="10"/>
      <c r="AA16" s="10"/>
    </row>
    <row r="17" spans="5:27" ht="13.15" customHeight="1">
      <c r="E17" s="10"/>
      <c r="F17" s="10"/>
      <c r="G17" s="10"/>
      <c r="H17" s="10"/>
      <c r="I17" s="10"/>
      <c r="J17" s="10"/>
      <c r="K17" s="10"/>
      <c r="L17" s="10"/>
      <c r="M17" s="10"/>
      <c r="N17" s="10"/>
      <c r="O17" s="10"/>
      <c r="P17" s="10"/>
      <c r="Q17" s="10"/>
      <c r="R17" s="10"/>
      <c r="S17" s="10"/>
      <c r="T17" s="10"/>
      <c r="U17" s="10"/>
      <c r="V17" s="10"/>
      <c r="W17" s="10"/>
      <c r="X17" s="10"/>
      <c r="Y17" s="10"/>
      <c r="Z17" s="10"/>
      <c r="AA17" s="10"/>
    </row>
    <row r="18" spans="5:27" ht="13.15" customHeight="1">
      <c r="E18" s="10"/>
      <c r="F18" s="10"/>
      <c r="G18" s="10"/>
      <c r="H18" s="10"/>
      <c r="I18" s="10"/>
      <c r="J18" s="10"/>
      <c r="K18" s="10"/>
      <c r="L18" s="10"/>
      <c r="M18" s="10"/>
      <c r="N18" s="10"/>
      <c r="O18" s="10"/>
      <c r="P18" s="10"/>
      <c r="Q18" s="10"/>
      <c r="R18" s="10"/>
      <c r="S18" s="10"/>
      <c r="T18" s="10"/>
      <c r="U18" s="10"/>
      <c r="V18" s="10"/>
      <c r="W18" s="10"/>
      <c r="X18" s="10"/>
      <c r="Y18" s="10"/>
      <c r="Z18" s="10"/>
      <c r="AA18" s="10"/>
    </row>
    <row r="19" spans="5:27" ht="13.15" customHeight="1">
      <c r="E19" s="10"/>
      <c r="F19" s="10"/>
      <c r="G19" s="10"/>
      <c r="H19" s="10"/>
      <c r="I19" s="10"/>
      <c r="J19" s="10"/>
      <c r="K19" s="10"/>
      <c r="L19" s="10"/>
      <c r="M19" s="10"/>
      <c r="N19" s="10"/>
      <c r="O19" s="10"/>
      <c r="P19" s="10"/>
      <c r="Q19" s="10"/>
      <c r="R19" s="10"/>
      <c r="S19" s="10"/>
      <c r="T19" s="10"/>
      <c r="U19" s="10"/>
      <c r="V19" s="10"/>
      <c r="W19" s="10"/>
      <c r="X19" s="10"/>
      <c r="Y19" s="10"/>
      <c r="Z19" s="10"/>
      <c r="AA19" s="10"/>
    </row>
    <row r="45" spans="7:25" ht="13.5" customHeight="1">
      <c r="G45" s="520" t="s">
        <v>478</v>
      </c>
      <c r="H45" s="520"/>
      <c r="I45" s="520"/>
      <c r="J45" s="520"/>
      <c r="K45" s="520"/>
      <c r="L45" s="520"/>
      <c r="M45" s="520"/>
      <c r="N45" s="520"/>
      <c r="O45" s="520"/>
      <c r="P45" s="520"/>
      <c r="Q45" s="520"/>
      <c r="R45" s="520"/>
      <c r="S45" s="520"/>
      <c r="T45" s="520"/>
      <c r="U45" s="520"/>
      <c r="V45" s="520"/>
      <c r="W45" s="520"/>
      <c r="X45" s="520"/>
      <c r="Y45" s="520"/>
    </row>
    <row r="46" spans="7:25" ht="13.5" customHeight="1">
      <c r="G46" s="520"/>
      <c r="H46" s="520"/>
      <c r="I46" s="520"/>
      <c r="J46" s="520"/>
      <c r="K46" s="520"/>
      <c r="L46" s="520"/>
      <c r="M46" s="520"/>
      <c r="N46" s="520"/>
      <c r="O46" s="520"/>
      <c r="P46" s="520"/>
      <c r="Q46" s="520"/>
      <c r="R46" s="520"/>
      <c r="S46" s="520"/>
      <c r="T46" s="520"/>
      <c r="U46" s="520"/>
      <c r="V46" s="520"/>
      <c r="W46" s="520"/>
      <c r="X46" s="520"/>
      <c r="Y46" s="520"/>
    </row>
    <row r="47" spans="7:25" ht="13.5" customHeight="1">
      <c r="G47" s="520"/>
      <c r="H47" s="520"/>
      <c r="I47" s="520"/>
      <c r="J47" s="520"/>
      <c r="K47" s="520"/>
      <c r="L47" s="520"/>
      <c r="M47" s="520"/>
      <c r="N47" s="520"/>
      <c r="O47" s="520"/>
      <c r="P47" s="520"/>
      <c r="Q47" s="520"/>
      <c r="R47" s="520"/>
      <c r="S47" s="520"/>
      <c r="T47" s="520"/>
      <c r="U47" s="520"/>
      <c r="V47" s="520"/>
      <c r="W47" s="520"/>
      <c r="X47" s="520"/>
      <c r="Y47" s="520"/>
    </row>
    <row r="48" spans="7:25" ht="13.5" customHeight="1">
      <c r="G48" s="520"/>
      <c r="H48" s="520"/>
      <c r="I48" s="520"/>
      <c r="J48" s="520"/>
      <c r="K48" s="520"/>
      <c r="L48" s="520"/>
      <c r="M48" s="520"/>
      <c r="N48" s="520"/>
      <c r="O48" s="520"/>
      <c r="P48" s="520"/>
      <c r="Q48" s="520"/>
      <c r="R48" s="520"/>
      <c r="S48" s="520"/>
      <c r="T48" s="520"/>
      <c r="U48" s="520"/>
      <c r="V48" s="520"/>
      <c r="W48" s="520"/>
      <c r="X48" s="520"/>
      <c r="Y48" s="520"/>
    </row>
    <row r="49" spans="7:25" ht="13.5" customHeight="1">
      <c r="G49" s="520"/>
      <c r="H49" s="520"/>
      <c r="I49" s="520"/>
      <c r="J49" s="520"/>
      <c r="K49" s="520"/>
      <c r="L49" s="520"/>
      <c r="M49" s="520"/>
      <c r="N49" s="520"/>
      <c r="O49" s="520"/>
      <c r="P49" s="520"/>
      <c r="Q49" s="520"/>
      <c r="R49" s="520"/>
      <c r="S49" s="520"/>
      <c r="T49" s="520"/>
      <c r="U49" s="520"/>
      <c r="V49" s="520"/>
      <c r="W49" s="520"/>
      <c r="X49" s="520"/>
      <c r="Y49" s="520"/>
    </row>
  </sheetData>
  <sheetProtection algorithmName="SHA-512" hashValue="xmjAUo1xP7sQZD9PSUTB5R4Zb9rGANHNf/ZumF1/jrKfccT12g7f0hRuN/wYLTMrWjrjFB++awNaEjUkcRamDA==" saltValue="lJHULVm/LHCxJeyc71eP6w==" spinCount="100000" sheet="1" selectLockedCells="1"/>
  <mergeCells count="3">
    <mergeCell ref="G45:Y49"/>
    <mergeCell ref="B11:AD12"/>
    <mergeCell ref="E14:AA15"/>
  </mergeCells>
  <phoneticPr fontId="3"/>
  <pageMargins left="0.75" right="0.75" top="1" bottom="1" header="0.51200000000000001" footer="0.51200000000000001"/>
  <pageSetup paperSize="9"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7000C-DAEA-4DDE-8C32-F45045CF3AB3}">
  <sheetPr codeName="Sheet11">
    <tabColor theme="3" tint="0.59999389629810485"/>
  </sheetPr>
  <dimension ref="A1"/>
  <sheetViews>
    <sheetView view="pageBreakPreview" topLeftCell="A94" zoomScale="85" zoomScaleNormal="85" zoomScaleSheetLayoutView="85" workbookViewId="0">
      <selection activeCell="E187" sqref="E187"/>
    </sheetView>
  </sheetViews>
  <sheetFormatPr defaultRowHeight="13"/>
  <sheetData/>
  <sheetProtection algorithmName="SHA-512" hashValue="NR5PuxqgIUhCl1VfoLXb2c1BUloi1u2bFktCPUn2tVCfwWEU3ZGvNKRM4Jh/fYOTYCBBOpeFllYzVqQ02XiPqg==" saltValue="oph58dbXmHA6k1Ng21sovQ==" spinCount="100000" sheet="1" selectLockedCells="1"/>
  <phoneticPr fontId="3"/>
  <pageMargins left="0.7" right="0.7" top="0.75" bottom="0.75" header="0.3" footer="0.3"/>
  <pageSetup paperSize="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tabColor theme="3" tint="0.59999389629810485"/>
    <pageSetUpPr fitToPage="1"/>
  </sheetPr>
  <dimension ref="B1:AB56"/>
  <sheetViews>
    <sheetView tabSelected="1" view="pageBreakPreview" zoomScale="55" zoomScaleNormal="40" zoomScaleSheetLayoutView="55" workbookViewId="0">
      <selection activeCell="M37" sqref="M37"/>
    </sheetView>
  </sheetViews>
  <sheetFormatPr defaultRowHeight="13"/>
  <cols>
    <col min="1" max="1" width="4.36328125" customWidth="1"/>
    <col min="2" max="2" width="9" style="7"/>
    <col min="3" max="21" width="12.36328125" customWidth="1"/>
    <col min="22" max="23" width="13.7265625" customWidth="1"/>
  </cols>
  <sheetData>
    <row r="1" spans="2:24" ht="13.5" thickBot="1"/>
    <row r="2" spans="2:24" ht="33" customHeight="1" thickBot="1">
      <c r="B2" s="130" t="s">
        <v>83</v>
      </c>
      <c r="E2" s="523" t="s">
        <v>455</v>
      </c>
      <c r="F2" s="524"/>
      <c r="G2" s="524"/>
      <c r="H2" s="524"/>
      <c r="I2" s="524"/>
      <c r="J2" s="524"/>
      <c r="K2" s="524"/>
      <c r="L2" s="525"/>
      <c r="X2" s="493" t="s">
        <v>405</v>
      </c>
    </row>
    <row r="3" spans="2:24" ht="35.15" customHeight="1" thickBot="1">
      <c r="B3" s="550" t="s">
        <v>403</v>
      </c>
      <c r="C3" s="551"/>
      <c r="D3" s="551"/>
      <c r="E3" s="551"/>
      <c r="F3" s="551"/>
      <c r="G3" s="551"/>
      <c r="H3" s="551"/>
      <c r="I3" s="551"/>
      <c r="J3" s="551"/>
      <c r="K3" s="551"/>
      <c r="L3" s="551"/>
      <c r="M3" s="551"/>
      <c r="N3" s="551"/>
      <c r="O3" s="551"/>
      <c r="P3" s="551"/>
      <c r="Q3" s="551"/>
      <c r="R3" s="551"/>
      <c r="S3" s="551"/>
      <c r="T3" s="551"/>
      <c r="U3" s="552"/>
    </row>
    <row r="4" spans="2:24" s="4" customFormat="1" ht="25.9" customHeight="1">
      <c r="B4" s="573" t="s">
        <v>1</v>
      </c>
      <c r="C4" s="529" t="s">
        <v>2</v>
      </c>
      <c r="D4" s="544"/>
      <c r="E4" s="544"/>
      <c r="F4" s="544"/>
      <c r="G4" s="544"/>
      <c r="H4" s="544"/>
      <c r="I4" s="544"/>
      <c r="J4" s="544"/>
      <c r="K4" s="544"/>
      <c r="L4" s="544"/>
      <c r="M4" s="530"/>
      <c r="N4" s="529" t="s">
        <v>3</v>
      </c>
      <c r="O4" s="530"/>
      <c r="P4" s="533" t="s">
        <v>4</v>
      </c>
      <c r="Q4" s="534"/>
      <c r="R4" s="535"/>
      <c r="S4" s="562" t="s">
        <v>5</v>
      </c>
      <c r="T4" s="562"/>
      <c r="U4" s="563"/>
    </row>
    <row r="5" spans="2:24" s="4" customFormat="1" ht="26.15" customHeight="1">
      <c r="B5" s="574"/>
      <c r="C5" s="531"/>
      <c r="D5" s="540"/>
      <c r="E5" s="540"/>
      <c r="F5" s="540"/>
      <c r="G5" s="540"/>
      <c r="H5" s="540"/>
      <c r="I5" s="540"/>
      <c r="J5" s="540"/>
      <c r="K5" s="540"/>
      <c r="L5" s="540"/>
      <c r="M5" s="532"/>
      <c r="N5" s="531"/>
      <c r="O5" s="532"/>
      <c r="P5" s="536"/>
      <c r="Q5" s="537"/>
      <c r="R5" s="538"/>
      <c r="S5" s="528"/>
      <c r="T5" s="528"/>
      <c r="U5" s="564"/>
    </row>
    <row r="6" spans="2:24" s="4" customFormat="1" ht="14.25" customHeight="1">
      <c r="B6" s="574"/>
      <c r="C6" s="553" t="s">
        <v>6</v>
      </c>
      <c r="D6" s="541" t="s">
        <v>7</v>
      </c>
      <c r="E6" s="539" t="s">
        <v>8</v>
      </c>
      <c r="F6" s="541" t="s">
        <v>9</v>
      </c>
      <c r="G6" s="548" t="s">
        <v>10</v>
      </c>
      <c r="H6" s="545" t="s">
        <v>11</v>
      </c>
      <c r="I6" s="548" t="s">
        <v>12</v>
      </c>
      <c r="J6" s="545" t="s">
        <v>13</v>
      </c>
      <c r="K6" s="548" t="s">
        <v>14</v>
      </c>
      <c r="L6" s="545" t="s">
        <v>15</v>
      </c>
      <c r="M6" s="541" t="s">
        <v>105</v>
      </c>
      <c r="N6" s="565" t="s">
        <v>16</v>
      </c>
      <c r="O6" s="545" t="s">
        <v>17</v>
      </c>
      <c r="P6" s="565" t="s">
        <v>18</v>
      </c>
      <c r="Q6" s="576" t="s">
        <v>19</v>
      </c>
      <c r="R6" s="579" t="s">
        <v>20</v>
      </c>
      <c r="S6" s="528" t="s">
        <v>21</v>
      </c>
      <c r="T6" s="526" t="s">
        <v>22</v>
      </c>
      <c r="U6" s="527" t="s">
        <v>23</v>
      </c>
    </row>
    <row r="7" spans="2:24" s="4" customFormat="1" ht="14.25" customHeight="1">
      <c r="B7" s="574"/>
      <c r="C7" s="553"/>
      <c r="D7" s="542"/>
      <c r="E7" s="539"/>
      <c r="F7" s="542"/>
      <c r="G7" s="548"/>
      <c r="H7" s="546"/>
      <c r="I7" s="548"/>
      <c r="J7" s="546"/>
      <c r="K7" s="548"/>
      <c r="L7" s="546"/>
      <c r="M7" s="542"/>
      <c r="N7" s="565"/>
      <c r="O7" s="546"/>
      <c r="P7" s="565"/>
      <c r="Q7" s="577"/>
      <c r="R7" s="579"/>
      <c r="S7" s="528"/>
      <c r="T7" s="526"/>
      <c r="U7" s="527"/>
    </row>
    <row r="8" spans="2:24" s="4" customFormat="1" ht="14.25" customHeight="1">
      <c r="B8" s="574"/>
      <c r="C8" s="553"/>
      <c r="D8" s="542"/>
      <c r="E8" s="539"/>
      <c r="F8" s="542"/>
      <c r="G8" s="548"/>
      <c r="H8" s="546"/>
      <c r="I8" s="548"/>
      <c r="J8" s="546"/>
      <c r="K8" s="548"/>
      <c r="L8" s="546"/>
      <c r="M8" s="542"/>
      <c r="N8" s="565"/>
      <c r="O8" s="546"/>
      <c r="P8" s="565"/>
      <c r="Q8" s="577"/>
      <c r="R8" s="579"/>
      <c r="S8" s="528"/>
      <c r="T8" s="526"/>
      <c r="U8" s="527"/>
    </row>
    <row r="9" spans="2:24" s="4" customFormat="1" ht="14.25" customHeight="1">
      <c r="B9" s="574"/>
      <c r="C9" s="553"/>
      <c r="D9" s="542"/>
      <c r="E9" s="539"/>
      <c r="F9" s="542"/>
      <c r="G9" s="548"/>
      <c r="H9" s="546"/>
      <c r="I9" s="548"/>
      <c r="J9" s="546"/>
      <c r="K9" s="548"/>
      <c r="L9" s="546"/>
      <c r="M9" s="542"/>
      <c r="N9" s="565"/>
      <c r="O9" s="546"/>
      <c r="P9" s="565"/>
      <c r="Q9" s="577"/>
      <c r="R9" s="579"/>
      <c r="S9" s="528"/>
      <c r="T9" s="526"/>
      <c r="U9" s="527"/>
    </row>
    <row r="10" spans="2:24" s="4" customFormat="1" ht="14.25" customHeight="1">
      <c r="B10" s="574"/>
      <c r="C10" s="553"/>
      <c r="D10" s="542"/>
      <c r="E10" s="539"/>
      <c r="F10" s="542"/>
      <c r="G10" s="548"/>
      <c r="H10" s="546"/>
      <c r="I10" s="548"/>
      <c r="J10" s="546"/>
      <c r="K10" s="548"/>
      <c r="L10" s="546"/>
      <c r="M10" s="542"/>
      <c r="N10" s="565"/>
      <c r="O10" s="546"/>
      <c r="P10" s="565"/>
      <c r="Q10" s="577"/>
      <c r="R10" s="579"/>
      <c r="S10" s="528"/>
      <c r="T10" s="526"/>
      <c r="U10" s="527"/>
    </row>
    <row r="11" spans="2:24" s="4" customFormat="1" ht="14.25" customHeight="1">
      <c r="B11" s="574"/>
      <c r="C11" s="553"/>
      <c r="D11" s="542"/>
      <c r="E11" s="539"/>
      <c r="F11" s="542"/>
      <c r="G11" s="548"/>
      <c r="H11" s="546"/>
      <c r="I11" s="548"/>
      <c r="J11" s="546"/>
      <c r="K11" s="548"/>
      <c r="L11" s="546"/>
      <c r="M11" s="542"/>
      <c r="N11" s="565"/>
      <c r="O11" s="546"/>
      <c r="P11" s="565"/>
      <c r="Q11" s="577"/>
      <c r="R11" s="579"/>
      <c r="S11" s="528"/>
      <c r="T11" s="526"/>
      <c r="U11" s="527"/>
    </row>
    <row r="12" spans="2:24" s="4" customFormat="1" ht="14.25" customHeight="1">
      <c r="B12" s="575"/>
      <c r="C12" s="531"/>
      <c r="D12" s="543"/>
      <c r="E12" s="540"/>
      <c r="F12" s="543"/>
      <c r="G12" s="549"/>
      <c r="H12" s="547"/>
      <c r="I12" s="549"/>
      <c r="J12" s="547"/>
      <c r="K12" s="549"/>
      <c r="L12" s="547"/>
      <c r="M12" s="543"/>
      <c r="N12" s="566"/>
      <c r="O12" s="547"/>
      <c r="P12" s="566"/>
      <c r="Q12" s="578"/>
      <c r="R12" s="580"/>
      <c r="S12" s="528"/>
      <c r="T12" s="526"/>
      <c r="U12" s="527"/>
    </row>
    <row r="13" spans="2:24" s="4" customFormat="1" ht="22" customHeight="1">
      <c r="B13" s="131" t="s">
        <v>38</v>
      </c>
      <c r="C13" s="37"/>
      <c r="D13" s="37"/>
      <c r="E13" s="37"/>
      <c r="F13" s="37"/>
      <c r="G13" s="37"/>
      <c r="H13" s="37"/>
      <c r="I13" s="37"/>
      <c r="J13" s="37"/>
      <c r="K13" s="37"/>
      <c r="L13" s="37"/>
      <c r="M13" s="37"/>
      <c r="N13" s="37"/>
      <c r="O13" s="37"/>
      <c r="P13" s="37"/>
      <c r="Q13" s="37"/>
      <c r="R13" s="37"/>
      <c r="S13" s="37"/>
      <c r="T13" s="37"/>
      <c r="U13" s="38"/>
    </row>
    <row r="14" spans="2:24" s="4" customFormat="1" ht="22" customHeight="1">
      <c r="B14" s="131" t="s">
        <v>39</v>
      </c>
      <c r="C14" s="37"/>
      <c r="D14" s="37"/>
      <c r="E14" s="37"/>
      <c r="F14" s="37"/>
      <c r="G14" s="37"/>
      <c r="H14" s="37"/>
      <c r="I14" s="37"/>
      <c r="J14" s="37"/>
      <c r="K14" s="37"/>
      <c r="L14" s="37"/>
      <c r="M14" s="37"/>
      <c r="N14" s="37"/>
      <c r="O14" s="37"/>
      <c r="P14" s="37"/>
      <c r="Q14" s="37"/>
      <c r="R14" s="37"/>
      <c r="S14" s="37"/>
      <c r="T14" s="37"/>
      <c r="U14" s="38"/>
    </row>
    <row r="15" spans="2:24" s="4" customFormat="1" ht="22" customHeight="1">
      <c r="B15" s="131" t="s">
        <v>45</v>
      </c>
      <c r="C15" s="37"/>
      <c r="D15" s="37"/>
      <c r="E15" s="37"/>
      <c r="F15" s="37"/>
      <c r="G15" s="37"/>
      <c r="H15" s="37"/>
      <c r="I15" s="37"/>
      <c r="J15" s="37"/>
      <c r="K15" s="37"/>
      <c r="L15" s="37"/>
      <c r="M15" s="37"/>
      <c r="N15" s="37"/>
      <c r="O15" s="37"/>
      <c r="P15" s="37"/>
      <c r="Q15" s="37"/>
      <c r="R15" s="37"/>
      <c r="S15" s="37"/>
      <c r="T15" s="37"/>
      <c r="U15" s="38"/>
    </row>
    <row r="16" spans="2:24" s="4" customFormat="1" ht="22" customHeight="1">
      <c r="B16" s="131" t="s">
        <v>46</v>
      </c>
      <c r="C16" s="37"/>
      <c r="D16" s="37"/>
      <c r="E16" s="37"/>
      <c r="F16" s="37"/>
      <c r="G16" s="37"/>
      <c r="H16" s="37"/>
      <c r="I16" s="37"/>
      <c r="J16" s="37"/>
      <c r="K16" s="37"/>
      <c r="L16" s="37"/>
      <c r="M16" s="37"/>
      <c r="N16" s="37"/>
      <c r="O16" s="37"/>
      <c r="P16" s="37"/>
      <c r="Q16" s="37"/>
      <c r="R16" s="37"/>
      <c r="S16" s="37"/>
      <c r="T16" s="37"/>
      <c r="U16" s="38"/>
    </row>
    <row r="17" spans="2:23" s="4" customFormat="1" ht="22" customHeight="1">
      <c r="B17" s="131" t="s">
        <v>47</v>
      </c>
      <c r="C17" s="37"/>
      <c r="D17" s="37"/>
      <c r="E17" s="37"/>
      <c r="F17" s="37"/>
      <c r="G17" s="37"/>
      <c r="H17" s="37"/>
      <c r="I17" s="37"/>
      <c r="J17" s="37"/>
      <c r="K17" s="37"/>
      <c r="L17" s="37"/>
      <c r="M17" s="37"/>
      <c r="N17" s="37"/>
      <c r="O17" s="37"/>
      <c r="P17" s="37"/>
      <c r="Q17" s="37"/>
      <c r="R17" s="37"/>
      <c r="S17" s="37"/>
      <c r="T17" s="37"/>
      <c r="U17" s="38"/>
    </row>
    <row r="18" spans="2:23" s="4" customFormat="1" ht="22" customHeight="1">
      <c r="B18" s="131" t="s">
        <v>48</v>
      </c>
      <c r="C18" s="37"/>
      <c r="D18" s="37"/>
      <c r="E18" s="37"/>
      <c r="F18" s="37"/>
      <c r="G18" s="37"/>
      <c r="H18" s="37"/>
      <c r="I18" s="37"/>
      <c r="J18" s="37"/>
      <c r="K18" s="37"/>
      <c r="L18" s="37"/>
      <c r="M18" s="37"/>
      <c r="N18" s="37"/>
      <c r="O18" s="37"/>
      <c r="P18" s="37"/>
      <c r="Q18" s="37"/>
      <c r="R18" s="37"/>
      <c r="S18" s="37"/>
      <c r="T18" s="37"/>
      <c r="U18" s="38"/>
    </row>
    <row r="19" spans="2:23" s="4" customFormat="1" ht="22" customHeight="1">
      <c r="B19" s="131" t="s">
        <v>49</v>
      </c>
      <c r="C19" s="37"/>
      <c r="D19" s="37"/>
      <c r="E19" s="37"/>
      <c r="F19" s="37"/>
      <c r="G19" s="37"/>
      <c r="H19" s="37"/>
      <c r="I19" s="37"/>
      <c r="J19" s="37"/>
      <c r="K19" s="37"/>
      <c r="L19" s="37"/>
      <c r="M19" s="37"/>
      <c r="N19" s="37"/>
      <c r="O19" s="37"/>
      <c r="P19" s="37"/>
      <c r="Q19" s="37"/>
      <c r="R19" s="37"/>
      <c r="S19" s="37"/>
      <c r="T19" s="37"/>
      <c r="U19" s="38"/>
    </row>
    <row r="20" spans="2:23" s="4" customFormat="1" ht="22" customHeight="1">
      <c r="B20" s="131" t="s">
        <v>386</v>
      </c>
      <c r="C20" s="37"/>
      <c r="D20" s="37"/>
      <c r="E20" s="37"/>
      <c r="F20" s="37"/>
      <c r="G20" s="37"/>
      <c r="H20" s="37"/>
      <c r="I20" s="37"/>
      <c r="J20" s="37"/>
      <c r="K20" s="37"/>
      <c r="L20" s="37"/>
      <c r="M20" s="37"/>
      <c r="N20" s="37"/>
      <c r="O20" s="37"/>
      <c r="P20" s="37"/>
      <c r="Q20" s="37"/>
      <c r="R20" s="37"/>
      <c r="S20" s="37"/>
      <c r="T20" s="37"/>
      <c r="U20" s="38"/>
    </row>
    <row r="21" spans="2:23" s="4" customFormat="1" ht="22" customHeight="1">
      <c r="B21" s="131" t="s">
        <v>387</v>
      </c>
      <c r="C21" s="37"/>
      <c r="D21" s="37"/>
      <c r="E21" s="37"/>
      <c r="F21" s="37"/>
      <c r="G21" s="37"/>
      <c r="H21" s="37"/>
      <c r="I21" s="37"/>
      <c r="J21" s="37"/>
      <c r="K21" s="37"/>
      <c r="L21" s="37"/>
      <c r="M21" s="37"/>
      <c r="N21" s="37"/>
      <c r="O21" s="37"/>
      <c r="P21" s="37"/>
      <c r="Q21" s="37"/>
      <c r="R21" s="37"/>
      <c r="S21" s="37"/>
      <c r="T21" s="37"/>
      <c r="U21" s="38"/>
    </row>
    <row r="22" spans="2:23" s="4" customFormat="1" ht="22" customHeight="1">
      <c r="B22" s="131" t="s">
        <v>388</v>
      </c>
      <c r="C22" s="37"/>
      <c r="D22" s="37"/>
      <c r="E22" s="37"/>
      <c r="F22" s="37"/>
      <c r="G22" s="37"/>
      <c r="H22" s="37"/>
      <c r="I22" s="37"/>
      <c r="J22" s="37"/>
      <c r="K22" s="37"/>
      <c r="L22" s="37"/>
      <c r="M22" s="37"/>
      <c r="N22" s="37"/>
      <c r="O22" s="37"/>
      <c r="P22" s="37"/>
      <c r="Q22" s="37"/>
      <c r="R22" s="37"/>
      <c r="S22" s="37"/>
      <c r="T22" s="37"/>
      <c r="U22" s="38"/>
    </row>
    <row r="23" spans="2:23" s="4" customFormat="1" ht="22" customHeight="1">
      <c r="B23" s="11" t="s">
        <v>44</v>
      </c>
      <c r="C23" s="14">
        <f t="shared" ref="C23:U23" si="0">SUM(C13:C22)</f>
        <v>0</v>
      </c>
      <c r="D23" s="12">
        <f t="shared" si="0"/>
        <v>0</v>
      </c>
      <c r="E23" s="15">
        <f t="shared" si="0"/>
        <v>0</v>
      </c>
      <c r="F23" s="12">
        <f t="shared" si="0"/>
        <v>0</v>
      </c>
      <c r="G23" s="15">
        <f t="shared" si="0"/>
        <v>0</v>
      </c>
      <c r="H23" s="12">
        <f t="shared" si="0"/>
        <v>0</v>
      </c>
      <c r="I23" s="15">
        <f t="shared" si="0"/>
        <v>0</v>
      </c>
      <c r="J23" s="12">
        <f t="shared" si="0"/>
        <v>0</v>
      </c>
      <c r="K23" s="15">
        <f t="shared" si="0"/>
        <v>0</v>
      </c>
      <c r="L23" s="12">
        <f t="shared" si="0"/>
        <v>0</v>
      </c>
      <c r="M23" s="12">
        <f t="shared" si="0"/>
        <v>0</v>
      </c>
      <c r="N23" s="12">
        <f t="shared" si="0"/>
        <v>0</v>
      </c>
      <c r="O23" s="16">
        <f t="shared" si="0"/>
        <v>0</v>
      </c>
      <c r="P23" s="12">
        <f t="shared" si="0"/>
        <v>0</v>
      </c>
      <c r="Q23" s="12">
        <f t="shared" si="0"/>
        <v>0</v>
      </c>
      <c r="R23" s="16">
        <f t="shared" si="0"/>
        <v>0</v>
      </c>
      <c r="S23" s="12">
        <f t="shared" si="0"/>
        <v>0</v>
      </c>
      <c r="T23" s="12">
        <f t="shared" si="0"/>
        <v>0</v>
      </c>
      <c r="U23" s="13">
        <f t="shared" si="0"/>
        <v>0</v>
      </c>
    </row>
    <row r="24" spans="2:23" s="4" customFormat="1" ht="22" customHeight="1" thickBot="1">
      <c r="B24" s="17" t="s">
        <v>24</v>
      </c>
      <c r="C24" s="560">
        <f>SUM(C23:U23)</f>
        <v>0</v>
      </c>
      <c r="D24" s="560"/>
      <c r="E24" s="560"/>
      <c r="F24" s="560"/>
      <c r="G24" s="560"/>
      <c r="H24" s="560"/>
      <c r="I24" s="560"/>
      <c r="J24" s="560"/>
      <c r="K24" s="560"/>
      <c r="L24" s="560"/>
      <c r="M24" s="560"/>
      <c r="N24" s="560"/>
      <c r="O24" s="560"/>
      <c r="P24" s="560"/>
      <c r="Q24" s="560"/>
      <c r="R24" s="560"/>
      <c r="S24" s="560"/>
      <c r="T24" s="560"/>
      <c r="U24" s="561"/>
    </row>
    <row r="25" spans="2:23" ht="13.5" thickBot="1"/>
    <row r="26" spans="2:23" ht="35.15" customHeight="1" thickBot="1">
      <c r="B26" s="585" t="s">
        <v>404</v>
      </c>
      <c r="C26" s="586"/>
      <c r="D26" s="586"/>
      <c r="E26" s="586"/>
      <c r="F26" s="586"/>
      <c r="G26" s="586"/>
      <c r="H26" s="586"/>
      <c r="I26" s="586"/>
      <c r="J26" s="586"/>
      <c r="K26" s="586"/>
      <c r="L26" s="586"/>
      <c r="M26" s="586"/>
      <c r="N26" s="586"/>
      <c r="O26" s="586"/>
      <c r="P26" s="586"/>
      <c r="Q26" s="586"/>
      <c r="R26" s="586"/>
      <c r="S26" s="586"/>
      <c r="T26" s="586"/>
      <c r="U26" s="586"/>
      <c r="V26" s="586"/>
      <c r="W26" s="587"/>
    </row>
    <row r="27" spans="2:23" s="4" customFormat="1" ht="26.15" customHeight="1">
      <c r="B27" s="573" t="s">
        <v>1</v>
      </c>
      <c r="C27" s="529" t="s">
        <v>2</v>
      </c>
      <c r="D27" s="544"/>
      <c r="E27" s="544"/>
      <c r="F27" s="544"/>
      <c r="G27" s="544"/>
      <c r="H27" s="544"/>
      <c r="I27" s="544"/>
      <c r="J27" s="544"/>
      <c r="K27" s="544"/>
      <c r="L27" s="544"/>
      <c r="M27" s="530"/>
      <c r="N27" s="529" t="s">
        <v>3</v>
      </c>
      <c r="O27" s="530"/>
      <c r="P27" s="533" t="s">
        <v>4</v>
      </c>
      <c r="Q27" s="534"/>
      <c r="R27" s="535"/>
      <c r="S27" s="562" t="s">
        <v>5</v>
      </c>
      <c r="T27" s="562"/>
      <c r="U27" s="563"/>
      <c r="V27" s="588" t="s">
        <v>364</v>
      </c>
      <c r="W27" s="589"/>
    </row>
    <row r="28" spans="2:23" s="4" customFormat="1" ht="14.25" customHeight="1">
      <c r="B28" s="574"/>
      <c r="C28" s="531"/>
      <c r="D28" s="540"/>
      <c r="E28" s="540"/>
      <c r="F28" s="540"/>
      <c r="G28" s="540"/>
      <c r="H28" s="540"/>
      <c r="I28" s="540"/>
      <c r="J28" s="540"/>
      <c r="K28" s="540"/>
      <c r="L28" s="540"/>
      <c r="M28" s="532"/>
      <c r="N28" s="531"/>
      <c r="O28" s="532"/>
      <c r="P28" s="536"/>
      <c r="Q28" s="537"/>
      <c r="R28" s="538"/>
      <c r="S28" s="528"/>
      <c r="T28" s="528"/>
      <c r="U28" s="564"/>
      <c r="V28" s="590"/>
      <c r="W28" s="591"/>
    </row>
    <row r="29" spans="2:23" s="4" customFormat="1" ht="14.25" customHeight="1">
      <c r="B29" s="574"/>
      <c r="C29" s="553" t="s">
        <v>6</v>
      </c>
      <c r="D29" s="541" t="s">
        <v>7</v>
      </c>
      <c r="E29" s="539" t="s">
        <v>8</v>
      </c>
      <c r="F29" s="541" t="s">
        <v>9</v>
      </c>
      <c r="G29" s="548" t="s">
        <v>10</v>
      </c>
      <c r="H29" s="545" t="s">
        <v>11</v>
      </c>
      <c r="I29" s="548" t="s">
        <v>12</v>
      </c>
      <c r="J29" s="545" t="s">
        <v>13</v>
      </c>
      <c r="K29" s="548" t="s">
        <v>14</v>
      </c>
      <c r="L29" s="545" t="s">
        <v>15</v>
      </c>
      <c r="M29" s="541" t="s">
        <v>105</v>
      </c>
      <c r="N29" s="565" t="s">
        <v>16</v>
      </c>
      <c r="O29" s="545" t="s">
        <v>17</v>
      </c>
      <c r="P29" s="565" t="s">
        <v>18</v>
      </c>
      <c r="Q29" s="576" t="s">
        <v>19</v>
      </c>
      <c r="R29" s="579" t="s">
        <v>20</v>
      </c>
      <c r="S29" s="528" t="s">
        <v>21</v>
      </c>
      <c r="T29" s="526" t="s">
        <v>22</v>
      </c>
      <c r="U29" s="527" t="s">
        <v>23</v>
      </c>
      <c r="V29" s="583" t="s">
        <v>362</v>
      </c>
      <c r="W29" s="584" t="s">
        <v>363</v>
      </c>
    </row>
    <row r="30" spans="2:23" s="4" customFormat="1" ht="14.25" customHeight="1">
      <c r="B30" s="574"/>
      <c r="C30" s="553"/>
      <c r="D30" s="542"/>
      <c r="E30" s="539"/>
      <c r="F30" s="542"/>
      <c r="G30" s="548"/>
      <c r="H30" s="546"/>
      <c r="I30" s="548"/>
      <c r="J30" s="546"/>
      <c r="K30" s="548"/>
      <c r="L30" s="546"/>
      <c r="M30" s="542"/>
      <c r="N30" s="565"/>
      <c r="O30" s="546"/>
      <c r="P30" s="565"/>
      <c r="Q30" s="577"/>
      <c r="R30" s="579"/>
      <c r="S30" s="528"/>
      <c r="T30" s="526"/>
      <c r="U30" s="527"/>
      <c r="V30" s="583"/>
      <c r="W30" s="584"/>
    </row>
    <row r="31" spans="2:23" s="4" customFormat="1" ht="14.25" customHeight="1">
      <c r="B31" s="574"/>
      <c r="C31" s="553"/>
      <c r="D31" s="542"/>
      <c r="E31" s="539"/>
      <c r="F31" s="542"/>
      <c r="G31" s="548"/>
      <c r="H31" s="546"/>
      <c r="I31" s="548"/>
      <c r="J31" s="546"/>
      <c r="K31" s="548"/>
      <c r="L31" s="546"/>
      <c r="M31" s="542"/>
      <c r="N31" s="565"/>
      <c r="O31" s="546"/>
      <c r="P31" s="565"/>
      <c r="Q31" s="577"/>
      <c r="R31" s="579"/>
      <c r="S31" s="528"/>
      <c r="T31" s="526"/>
      <c r="U31" s="527"/>
      <c r="V31" s="583"/>
      <c r="W31" s="584"/>
    </row>
    <row r="32" spans="2:23" s="4" customFormat="1" ht="14.25" customHeight="1">
      <c r="B32" s="574"/>
      <c r="C32" s="553"/>
      <c r="D32" s="542"/>
      <c r="E32" s="539"/>
      <c r="F32" s="542"/>
      <c r="G32" s="548"/>
      <c r="H32" s="546"/>
      <c r="I32" s="548"/>
      <c r="J32" s="546"/>
      <c r="K32" s="548"/>
      <c r="L32" s="546"/>
      <c r="M32" s="542"/>
      <c r="N32" s="565"/>
      <c r="O32" s="546"/>
      <c r="P32" s="565"/>
      <c r="Q32" s="577"/>
      <c r="R32" s="579"/>
      <c r="S32" s="528"/>
      <c r="T32" s="526"/>
      <c r="U32" s="527"/>
      <c r="V32" s="583"/>
      <c r="W32" s="584"/>
    </row>
    <row r="33" spans="2:28" s="4" customFormat="1" ht="14.25" customHeight="1">
      <c r="B33" s="574"/>
      <c r="C33" s="553"/>
      <c r="D33" s="542"/>
      <c r="E33" s="539"/>
      <c r="F33" s="542"/>
      <c r="G33" s="548"/>
      <c r="H33" s="546"/>
      <c r="I33" s="548"/>
      <c r="J33" s="546"/>
      <c r="K33" s="548"/>
      <c r="L33" s="546"/>
      <c r="M33" s="542"/>
      <c r="N33" s="565"/>
      <c r="O33" s="546"/>
      <c r="P33" s="565"/>
      <c r="Q33" s="577"/>
      <c r="R33" s="579"/>
      <c r="S33" s="528"/>
      <c r="T33" s="526"/>
      <c r="U33" s="527"/>
      <c r="V33" s="583"/>
      <c r="W33" s="584"/>
    </row>
    <row r="34" spans="2:28" s="4" customFormat="1" ht="14.25" customHeight="1">
      <c r="B34" s="574"/>
      <c r="C34" s="553"/>
      <c r="D34" s="542"/>
      <c r="E34" s="539"/>
      <c r="F34" s="542"/>
      <c r="G34" s="548"/>
      <c r="H34" s="546"/>
      <c r="I34" s="548"/>
      <c r="J34" s="546"/>
      <c r="K34" s="548"/>
      <c r="L34" s="546"/>
      <c r="M34" s="542"/>
      <c r="N34" s="565"/>
      <c r="O34" s="546"/>
      <c r="P34" s="565"/>
      <c r="Q34" s="577"/>
      <c r="R34" s="579"/>
      <c r="S34" s="528"/>
      <c r="T34" s="526"/>
      <c r="U34" s="527"/>
      <c r="V34" s="583"/>
      <c r="W34" s="584"/>
    </row>
    <row r="35" spans="2:28" s="4" customFormat="1" ht="22" customHeight="1">
      <c r="B35" s="575"/>
      <c r="C35" s="531"/>
      <c r="D35" s="543"/>
      <c r="E35" s="540"/>
      <c r="F35" s="543"/>
      <c r="G35" s="549"/>
      <c r="H35" s="547"/>
      <c r="I35" s="549"/>
      <c r="J35" s="547"/>
      <c r="K35" s="549"/>
      <c r="L35" s="547"/>
      <c r="M35" s="543"/>
      <c r="N35" s="566"/>
      <c r="O35" s="547"/>
      <c r="P35" s="566"/>
      <c r="Q35" s="578"/>
      <c r="R35" s="580"/>
      <c r="S35" s="528"/>
      <c r="T35" s="526"/>
      <c r="U35" s="527"/>
      <c r="V35" s="583"/>
      <c r="W35" s="584"/>
    </row>
    <row r="36" spans="2:28" s="4" customFormat="1" ht="22" customHeight="1">
      <c r="B36" s="131" t="s">
        <v>38</v>
      </c>
      <c r="C36" s="37"/>
      <c r="D36" s="37"/>
      <c r="E36" s="37"/>
      <c r="F36" s="37"/>
      <c r="G36" s="37"/>
      <c r="H36" s="37"/>
      <c r="I36" s="37"/>
      <c r="J36" s="37"/>
      <c r="K36" s="37"/>
      <c r="L36" s="37"/>
      <c r="M36" s="37"/>
      <c r="N36" s="37"/>
      <c r="O36" s="37"/>
      <c r="P36" s="37"/>
      <c r="Q36" s="37"/>
      <c r="R36" s="37"/>
      <c r="S36" s="37"/>
      <c r="T36" s="37"/>
      <c r="U36" s="38"/>
      <c r="V36" s="134"/>
      <c r="W36" s="135"/>
    </row>
    <row r="37" spans="2:28" s="4" customFormat="1" ht="22" customHeight="1">
      <c r="B37" s="131" t="s">
        <v>39</v>
      </c>
      <c r="C37" s="37"/>
      <c r="D37" s="37"/>
      <c r="E37" s="37"/>
      <c r="F37" s="37"/>
      <c r="G37" s="37"/>
      <c r="H37" s="37"/>
      <c r="I37" s="37"/>
      <c r="J37" s="37"/>
      <c r="K37" s="37"/>
      <c r="L37" s="37"/>
      <c r="M37" s="37"/>
      <c r="N37" s="37"/>
      <c r="O37" s="37"/>
      <c r="P37" s="37"/>
      <c r="Q37" s="37"/>
      <c r="R37" s="37"/>
      <c r="S37" s="37"/>
      <c r="T37" s="37"/>
      <c r="U37" s="38"/>
      <c r="V37" s="134"/>
      <c r="W37" s="135"/>
    </row>
    <row r="38" spans="2:28" s="4" customFormat="1" ht="22" customHeight="1">
      <c r="B38" s="131" t="s">
        <v>45</v>
      </c>
      <c r="C38" s="37"/>
      <c r="D38" s="37"/>
      <c r="E38" s="37"/>
      <c r="F38" s="37"/>
      <c r="G38" s="37"/>
      <c r="H38" s="37"/>
      <c r="I38" s="37"/>
      <c r="J38" s="37"/>
      <c r="K38" s="37"/>
      <c r="L38" s="37"/>
      <c r="M38" s="37"/>
      <c r="N38" s="37"/>
      <c r="O38" s="37"/>
      <c r="P38" s="37"/>
      <c r="Q38" s="37"/>
      <c r="R38" s="37"/>
      <c r="S38" s="37"/>
      <c r="T38" s="37"/>
      <c r="U38" s="38"/>
      <c r="V38" s="134"/>
      <c r="W38" s="135"/>
    </row>
    <row r="39" spans="2:28" s="4" customFormat="1" ht="22" customHeight="1">
      <c r="B39" s="131" t="s">
        <v>46</v>
      </c>
      <c r="C39" s="37"/>
      <c r="D39" s="37"/>
      <c r="E39" s="37"/>
      <c r="F39" s="37"/>
      <c r="G39" s="37"/>
      <c r="H39" s="37"/>
      <c r="I39" s="37"/>
      <c r="J39" s="37"/>
      <c r="K39" s="37"/>
      <c r="L39" s="37"/>
      <c r="M39" s="37"/>
      <c r="N39" s="37"/>
      <c r="O39" s="37"/>
      <c r="P39" s="37"/>
      <c r="Q39" s="37"/>
      <c r="R39" s="37"/>
      <c r="S39" s="37"/>
      <c r="T39" s="37"/>
      <c r="U39" s="38"/>
      <c r="V39" s="134"/>
      <c r="W39" s="135"/>
    </row>
    <row r="40" spans="2:28" s="4" customFormat="1" ht="22" customHeight="1">
      <c r="B40" s="131" t="s">
        <v>47</v>
      </c>
      <c r="C40" s="37"/>
      <c r="D40" s="37"/>
      <c r="E40" s="37"/>
      <c r="F40" s="37"/>
      <c r="G40" s="37"/>
      <c r="H40" s="37"/>
      <c r="I40" s="37"/>
      <c r="J40" s="37"/>
      <c r="K40" s="37"/>
      <c r="L40" s="37"/>
      <c r="M40" s="37"/>
      <c r="N40" s="37"/>
      <c r="O40" s="37"/>
      <c r="P40" s="37"/>
      <c r="Q40" s="37"/>
      <c r="R40" s="37"/>
      <c r="S40" s="37"/>
      <c r="T40" s="37"/>
      <c r="U40" s="38"/>
      <c r="V40" s="134"/>
      <c r="W40" s="135"/>
    </row>
    <row r="41" spans="2:28" s="4" customFormat="1" ht="22" customHeight="1">
      <c r="B41" s="131" t="s">
        <v>48</v>
      </c>
      <c r="C41" s="37"/>
      <c r="D41" s="37"/>
      <c r="E41" s="37"/>
      <c r="F41" s="37"/>
      <c r="G41" s="37"/>
      <c r="H41" s="37"/>
      <c r="I41" s="37"/>
      <c r="J41" s="37"/>
      <c r="K41" s="37"/>
      <c r="L41" s="37"/>
      <c r="M41" s="37"/>
      <c r="N41" s="37"/>
      <c r="O41" s="37"/>
      <c r="P41" s="37"/>
      <c r="Q41" s="37"/>
      <c r="R41" s="37"/>
      <c r="S41" s="37"/>
      <c r="T41" s="37"/>
      <c r="U41" s="38"/>
      <c r="V41" s="134"/>
      <c r="W41" s="135"/>
    </row>
    <row r="42" spans="2:28" s="4" customFormat="1" ht="22" customHeight="1">
      <c r="B42" s="131" t="s">
        <v>49</v>
      </c>
      <c r="C42" s="37"/>
      <c r="D42" s="37"/>
      <c r="E42" s="37"/>
      <c r="F42" s="37"/>
      <c r="G42" s="37"/>
      <c r="H42" s="37"/>
      <c r="I42" s="37"/>
      <c r="J42" s="37"/>
      <c r="K42" s="37"/>
      <c r="L42" s="37"/>
      <c r="M42" s="37"/>
      <c r="N42" s="37"/>
      <c r="O42" s="37"/>
      <c r="P42" s="37"/>
      <c r="Q42" s="37"/>
      <c r="R42" s="37"/>
      <c r="S42" s="37"/>
      <c r="T42" s="37"/>
      <c r="U42" s="38"/>
      <c r="V42" s="134"/>
      <c r="W42" s="135"/>
    </row>
    <row r="43" spans="2:28" s="4" customFormat="1" ht="22" customHeight="1">
      <c r="B43" s="131" t="s">
        <v>386</v>
      </c>
      <c r="C43" s="37"/>
      <c r="D43" s="37"/>
      <c r="E43" s="37"/>
      <c r="F43" s="37"/>
      <c r="G43" s="37"/>
      <c r="H43" s="37"/>
      <c r="I43" s="37"/>
      <c r="J43" s="37"/>
      <c r="K43" s="37"/>
      <c r="L43" s="37"/>
      <c r="M43" s="37"/>
      <c r="N43" s="37"/>
      <c r="O43" s="37"/>
      <c r="P43" s="37"/>
      <c r="Q43" s="37"/>
      <c r="R43" s="37"/>
      <c r="S43" s="37"/>
      <c r="T43" s="37"/>
      <c r="U43" s="38"/>
      <c r="V43" s="134"/>
      <c r="W43" s="135"/>
    </row>
    <row r="44" spans="2:28" s="4" customFormat="1" ht="22" customHeight="1">
      <c r="B44" s="131" t="s">
        <v>387</v>
      </c>
      <c r="C44" s="37"/>
      <c r="D44" s="37"/>
      <c r="E44" s="37"/>
      <c r="F44" s="37"/>
      <c r="G44" s="37"/>
      <c r="H44" s="37"/>
      <c r="I44" s="37"/>
      <c r="J44" s="37"/>
      <c r="K44" s="37"/>
      <c r="L44" s="37"/>
      <c r="M44" s="37"/>
      <c r="N44" s="37"/>
      <c r="O44" s="37"/>
      <c r="P44" s="37"/>
      <c r="Q44" s="37"/>
      <c r="R44" s="37"/>
      <c r="S44" s="37"/>
      <c r="T44" s="37"/>
      <c r="U44" s="38"/>
      <c r="V44" s="134"/>
      <c r="W44" s="135"/>
    </row>
    <row r="45" spans="2:28" s="4" customFormat="1" ht="22" customHeight="1">
      <c r="B45" s="131" t="s">
        <v>388</v>
      </c>
      <c r="C45" s="37"/>
      <c r="D45" s="37"/>
      <c r="E45" s="37"/>
      <c r="F45" s="37"/>
      <c r="G45" s="37"/>
      <c r="H45" s="37"/>
      <c r="I45" s="37"/>
      <c r="J45" s="37"/>
      <c r="K45" s="37"/>
      <c r="L45" s="37"/>
      <c r="M45" s="37"/>
      <c r="N45" s="37"/>
      <c r="O45" s="37"/>
      <c r="P45" s="37"/>
      <c r="Q45" s="37"/>
      <c r="R45" s="37"/>
      <c r="S45" s="37"/>
      <c r="T45" s="37"/>
      <c r="U45" s="38"/>
      <c r="V45" s="134"/>
      <c r="W45" s="135"/>
    </row>
    <row r="46" spans="2:28" s="4" customFormat="1" ht="22" customHeight="1">
      <c r="B46" s="11" t="s">
        <v>44</v>
      </c>
      <c r="C46" s="14">
        <f t="shared" ref="C46:U46" si="1">SUM(C36:C45)</f>
        <v>0</v>
      </c>
      <c r="D46" s="12">
        <f t="shared" si="1"/>
        <v>0</v>
      </c>
      <c r="E46" s="15">
        <f t="shared" si="1"/>
        <v>0</v>
      </c>
      <c r="F46" s="12">
        <f t="shared" si="1"/>
        <v>0</v>
      </c>
      <c r="G46" s="15">
        <f t="shared" si="1"/>
        <v>0</v>
      </c>
      <c r="H46" s="12">
        <f t="shared" si="1"/>
        <v>0</v>
      </c>
      <c r="I46" s="15">
        <f t="shared" si="1"/>
        <v>0</v>
      </c>
      <c r="J46" s="12">
        <f t="shared" si="1"/>
        <v>0</v>
      </c>
      <c r="K46" s="15">
        <f t="shared" si="1"/>
        <v>0</v>
      </c>
      <c r="L46" s="12">
        <f t="shared" si="1"/>
        <v>0</v>
      </c>
      <c r="M46" s="12">
        <f t="shared" si="1"/>
        <v>0</v>
      </c>
      <c r="N46" s="12">
        <f t="shared" si="1"/>
        <v>0</v>
      </c>
      <c r="O46" s="16">
        <f t="shared" si="1"/>
        <v>0</v>
      </c>
      <c r="P46" s="12">
        <f t="shared" si="1"/>
        <v>0</v>
      </c>
      <c r="Q46" s="12">
        <f t="shared" si="1"/>
        <v>0</v>
      </c>
      <c r="R46" s="16">
        <f t="shared" si="1"/>
        <v>0</v>
      </c>
      <c r="S46" s="12">
        <f t="shared" si="1"/>
        <v>0</v>
      </c>
      <c r="T46" s="12">
        <f t="shared" si="1"/>
        <v>0</v>
      </c>
      <c r="U46" s="13">
        <f t="shared" si="1"/>
        <v>0</v>
      </c>
      <c r="V46" s="132">
        <f>SUM(V36:V45)</f>
        <v>0</v>
      </c>
      <c r="W46" s="133">
        <f>SUM(W36:W45)</f>
        <v>0</v>
      </c>
    </row>
    <row r="47" spans="2:28" ht="18" customHeight="1" thickBot="1">
      <c r="B47" s="17" t="s">
        <v>24</v>
      </c>
      <c r="C47" s="560">
        <f>SUM(C46:U46)</f>
        <v>0</v>
      </c>
      <c r="D47" s="560"/>
      <c r="E47" s="560"/>
      <c r="F47" s="560"/>
      <c r="G47" s="560"/>
      <c r="H47" s="560"/>
      <c r="I47" s="560"/>
      <c r="J47" s="560"/>
      <c r="K47" s="560"/>
      <c r="L47" s="560"/>
      <c r="M47" s="560"/>
      <c r="N47" s="560"/>
      <c r="O47" s="560"/>
      <c r="P47" s="560"/>
      <c r="Q47" s="560"/>
      <c r="R47" s="560"/>
      <c r="S47" s="560"/>
      <c r="T47" s="560"/>
      <c r="U47" s="561"/>
      <c r="V47" s="581">
        <f>SUM(V46:W46)</f>
        <v>0</v>
      </c>
      <c r="W47" s="582"/>
      <c r="X47" s="4"/>
      <c r="Y47" s="4"/>
      <c r="Z47" s="4"/>
      <c r="AA47" s="4"/>
      <c r="AB47" s="4"/>
    </row>
    <row r="48" spans="2:28">
      <c r="V48" s="4"/>
      <c r="W48" s="4"/>
      <c r="X48" s="4"/>
      <c r="Y48" s="4"/>
      <c r="Z48" s="4"/>
      <c r="AA48" s="4"/>
      <c r="AB48" s="4"/>
    </row>
    <row r="49" spans="17:28">
      <c r="V49" s="4"/>
      <c r="W49" s="4"/>
      <c r="X49" s="4"/>
      <c r="Y49" s="4"/>
      <c r="Z49" s="4"/>
      <c r="AA49" s="4"/>
      <c r="AB49" s="4"/>
    </row>
    <row r="50" spans="17:28" ht="13.5" thickBot="1">
      <c r="T50" s="4"/>
      <c r="U50" s="4"/>
      <c r="V50" s="4"/>
      <c r="W50" s="4"/>
      <c r="X50" s="4"/>
      <c r="Y50" s="4"/>
      <c r="Z50" s="4"/>
    </row>
    <row r="51" spans="17:28" ht="19">
      <c r="Q51" s="567" t="s">
        <v>50</v>
      </c>
      <c r="R51" s="568"/>
      <c r="S51" s="568"/>
      <c r="T51" s="568"/>
      <c r="U51" s="569"/>
      <c r="V51" s="4"/>
    </row>
    <row r="52" spans="17:28">
      <c r="Q52" s="570" t="str">
        <f>IF(C24=C47,IF(C24&lt;&gt;0,"OK","NG"),"NG")</f>
        <v>NG</v>
      </c>
      <c r="R52" s="571"/>
      <c r="S52" s="571"/>
      <c r="T52" s="571"/>
      <c r="U52" s="572"/>
      <c r="V52" s="4"/>
    </row>
    <row r="53" spans="17:28">
      <c r="Q53" s="570"/>
      <c r="R53" s="571"/>
      <c r="S53" s="571"/>
      <c r="T53" s="571"/>
      <c r="U53" s="572"/>
    </row>
    <row r="54" spans="17:28">
      <c r="Q54" s="554" t="str">
        <f>IF(Q52="NG","開発前後の面積が異なるか、面積が未入力です。","")</f>
        <v>開発前後の面積が異なるか、面積が未入力です。</v>
      </c>
      <c r="R54" s="555"/>
      <c r="S54" s="555"/>
      <c r="T54" s="555"/>
      <c r="U54" s="556"/>
    </row>
    <row r="55" spans="17:28">
      <c r="Q55" s="554"/>
      <c r="R55" s="555"/>
      <c r="S55" s="555"/>
      <c r="T55" s="555"/>
      <c r="U55" s="556"/>
    </row>
    <row r="56" spans="17:28" ht="13.5" thickBot="1">
      <c r="Q56" s="557"/>
      <c r="R56" s="558"/>
      <c r="S56" s="558"/>
      <c r="T56" s="558"/>
      <c r="U56" s="559"/>
    </row>
  </sheetData>
  <sheetProtection algorithmName="SHA-512" hashValue="ZQ8ejlZlzuBk+U5HT7O0679HpywdLr/+l/gmWu7YjuvGW95PK/XLNPLiYX1cMfsAINCcJX6eXyIdkUFSpaefAw==" saltValue="YnvAHowqLnPKoK3YcHtCIg==" spinCount="100000" sheet="1" selectLockedCells="1"/>
  <mergeCells count="60">
    <mergeCell ref="D6:D12"/>
    <mergeCell ref="C24:U24"/>
    <mergeCell ref="Q6:Q12"/>
    <mergeCell ref="B4:B12"/>
    <mergeCell ref="V47:W47"/>
    <mergeCell ref="V29:V35"/>
    <mergeCell ref="W29:W35"/>
    <mergeCell ref="B26:W26"/>
    <mergeCell ref="V27:W28"/>
    <mergeCell ref="M29:M35"/>
    <mergeCell ref="R6:R12"/>
    <mergeCell ref="J6:J12"/>
    <mergeCell ref="K6:K12"/>
    <mergeCell ref="N6:N12"/>
    <mergeCell ref="O6:O12"/>
    <mergeCell ref="P6:P12"/>
    <mergeCell ref="S4:U5"/>
    <mergeCell ref="T29:T35"/>
    <mergeCell ref="H29:H35"/>
    <mergeCell ref="I29:I35"/>
    <mergeCell ref="J29:J35"/>
    <mergeCell ref="R29:R35"/>
    <mergeCell ref="S29:S35"/>
    <mergeCell ref="B27:B35"/>
    <mergeCell ref="N27:O28"/>
    <mergeCell ref="O29:O35"/>
    <mergeCell ref="P29:P35"/>
    <mergeCell ref="Q29:Q35"/>
    <mergeCell ref="Q54:U56"/>
    <mergeCell ref="U29:U35"/>
    <mergeCell ref="C47:U47"/>
    <mergeCell ref="P27:R28"/>
    <mergeCell ref="S27:U28"/>
    <mergeCell ref="C29:C35"/>
    <mergeCell ref="D29:D35"/>
    <mergeCell ref="E29:E35"/>
    <mergeCell ref="F29:F35"/>
    <mergeCell ref="G29:G35"/>
    <mergeCell ref="K29:K35"/>
    <mergeCell ref="L29:L35"/>
    <mergeCell ref="N29:N35"/>
    <mergeCell ref="C27:M28"/>
    <mergeCell ref="Q51:U51"/>
    <mergeCell ref="Q52:U53"/>
    <mergeCell ref="E2:L2"/>
    <mergeCell ref="T6:T12"/>
    <mergeCell ref="U6:U12"/>
    <mergeCell ref="S6:S12"/>
    <mergeCell ref="N4:O5"/>
    <mergeCell ref="P4:R5"/>
    <mergeCell ref="E6:E12"/>
    <mergeCell ref="F6:F12"/>
    <mergeCell ref="C4:M5"/>
    <mergeCell ref="L6:L12"/>
    <mergeCell ref="M6:M12"/>
    <mergeCell ref="G6:G12"/>
    <mergeCell ref="H6:H12"/>
    <mergeCell ref="I6:I12"/>
    <mergeCell ref="B3:U3"/>
    <mergeCell ref="C6:C12"/>
  </mergeCells>
  <phoneticPr fontId="3"/>
  <conditionalFormatting sqref="Q52">
    <cfRule type="cellIs" dxfId="53" priority="1" operator="equal">
      <formula>"NG"</formula>
    </cfRule>
    <cfRule type="cellIs" dxfId="52" priority="2" operator="equal">
      <formula>"OK"</formula>
    </cfRule>
  </conditionalFormatting>
  <pageMargins left="0.7" right="0.7" top="0.75" bottom="0.75" header="0.3" footer="0.3"/>
  <pageSetup paperSize="8" scale="65"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tabColor theme="3" tint="0.59999389629810485"/>
    <pageSetUpPr fitToPage="1"/>
  </sheetPr>
  <dimension ref="A2:AC38"/>
  <sheetViews>
    <sheetView view="pageBreakPreview" topLeftCell="K1" zoomScale="85" zoomScaleNormal="85" zoomScaleSheetLayoutView="85" workbookViewId="0">
      <selection activeCell="V20" sqref="V20"/>
    </sheetView>
  </sheetViews>
  <sheetFormatPr defaultColWidth="9" defaultRowHeight="12"/>
  <cols>
    <col min="1" max="1" width="2.453125" style="138" customWidth="1"/>
    <col min="2" max="3" width="5.26953125" style="138" customWidth="1"/>
    <col min="4" max="10" width="4.90625" style="139" customWidth="1"/>
    <col min="11" max="11" width="10.36328125" style="139" customWidth="1"/>
    <col min="12" max="13" width="13.6328125" style="138" customWidth="1"/>
    <col min="14" max="14" width="10.6328125" style="138" customWidth="1"/>
    <col min="15" max="15" width="20.36328125" style="138" customWidth="1"/>
    <col min="16" max="16" width="2.90625" style="138" customWidth="1"/>
    <col min="17" max="17" width="36.7265625" style="138" customWidth="1"/>
    <col min="18" max="19" width="9" style="138"/>
    <col min="20" max="20" width="12.7265625" style="138" customWidth="1"/>
    <col min="21" max="21" width="24.453125" style="138" customWidth="1"/>
    <col min="22" max="23" width="9" style="138"/>
    <col min="24" max="24" width="9.26953125" style="138" customWidth="1"/>
    <col min="25" max="25" width="5.90625" style="138" customWidth="1"/>
    <col min="26" max="26" width="8.6328125" style="488" bestFit="1" customWidth="1"/>
    <col min="27" max="27" width="9.7265625" style="488" bestFit="1" customWidth="1"/>
    <col min="28" max="28" width="12.453125" style="488" customWidth="1"/>
    <col min="29" max="29" width="9" style="488"/>
    <col min="30" max="16384" width="9" style="138"/>
  </cols>
  <sheetData>
    <row r="2" spans="2:28" ht="33" customHeight="1" thickBot="1">
      <c r="B2" s="137" t="s">
        <v>82</v>
      </c>
      <c r="W2" s="493" t="s">
        <v>406</v>
      </c>
    </row>
    <row r="3" spans="2:28" ht="29.25" customHeight="1" thickBot="1">
      <c r="B3" s="655" t="s">
        <v>25</v>
      </c>
      <c r="C3" s="656"/>
      <c r="D3" s="656"/>
      <c r="E3" s="656">
        <v>1.6069045212187549E+44</v>
      </c>
      <c r="F3" s="656"/>
      <c r="G3" s="656"/>
      <c r="H3" s="656"/>
      <c r="I3" s="656"/>
      <c r="J3" s="657"/>
      <c r="K3" s="140" t="s">
        <v>369</v>
      </c>
      <c r="L3" s="494" t="s">
        <v>407</v>
      </c>
      <c r="M3" s="494" t="s">
        <v>408</v>
      </c>
      <c r="N3" s="141" t="s">
        <v>41</v>
      </c>
      <c r="O3" s="142" t="s">
        <v>465</v>
      </c>
      <c r="P3" s="143"/>
      <c r="Q3" s="623" t="s">
        <v>440</v>
      </c>
      <c r="R3" s="624"/>
      <c r="S3" s="625"/>
      <c r="U3" s="144" t="s">
        <v>468</v>
      </c>
    </row>
    <row r="4" spans="2:28" ht="29.25" customHeight="1" thickTop="1" thickBot="1">
      <c r="B4" s="658"/>
      <c r="C4" s="659"/>
      <c r="D4" s="659"/>
      <c r="E4" s="659"/>
      <c r="F4" s="659"/>
      <c r="G4" s="659"/>
      <c r="H4" s="659"/>
      <c r="I4" s="659"/>
      <c r="J4" s="660"/>
      <c r="K4" s="145" t="s">
        <v>368</v>
      </c>
      <c r="L4" s="146" t="s">
        <v>42</v>
      </c>
      <c r="M4" s="146" t="s">
        <v>42</v>
      </c>
      <c r="N4" s="146" t="s">
        <v>43</v>
      </c>
      <c r="O4" s="147" t="s">
        <v>57</v>
      </c>
      <c r="P4" s="143"/>
      <c r="Q4" s="148" t="s">
        <v>466</v>
      </c>
      <c r="R4" s="517"/>
      <c r="S4" s="149" t="s">
        <v>40</v>
      </c>
      <c r="U4" s="129"/>
      <c r="AA4" s="488" t="s">
        <v>91</v>
      </c>
      <c r="AB4" s="488">
        <v>0.47039999999999998</v>
      </c>
    </row>
    <row r="5" spans="2:28" ht="29.25" customHeight="1" thickTop="1" thickBot="1">
      <c r="B5" s="663" t="s">
        <v>2</v>
      </c>
      <c r="C5" s="664"/>
      <c r="D5" s="671" t="s">
        <v>26</v>
      </c>
      <c r="E5" s="672"/>
      <c r="F5" s="672"/>
      <c r="G5" s="672"/>
      <c r="H5" s="672"/>
      <c r="I5" s="672"/>
      <c r="J5" s="672"/>
      <c r="K5" s="150">
        <v>0.9</v>
      </c>
      <c r="L5" s="151">
        <f>事前相談入力シート!C23</f>
        <v>0</v>
      </c>
      <c r="M5" s="152">
        <f>事前相談入力シート!C46</f>
        <v>0</v>
      </c>
      <c r="N5" s="152">
        <f t="shared" ref="N5:N27" si="0">M5-L5</f>
        <v>0</v>
      </c>
      <c r="O5" s="153">
        <f>MAX(N5,0)</f>
        <v>0</v>
      </c>
      <c r="P5" s="154"/>
      <c r="Q5" s="349" t="s">
        <v>456</v>
      </c>
      <c r="R5" s="155">
        <f>事前相談入力シート!C47</f>
        <v>0</v>
      </c>
      <c r="S5" s="156" t="s">
        <v>40</v>
      </c>
      <c r="U5" s="410" t="b">
        <v>1</v>
      </c>
      <c r="AA5" s="488" t="s">
        <v>90</v>
      </c>
      <c r="AB5" s="488">
        <v>0.43090000000000001</v>
      </c>
    </row>
    <row r="6" spans="2:28" ht="29.25" customHeight="1" thickBot="1">
      <c r="B6" s="665"/>
      <c r="C6" s="666"/>
      <c r="D6" s="604" t="s">
        <v>27</v>
      </c>
      <c r="E6" s="605"/>
      <c r="F6" s="605"/>
      <c r="G6" s="605"/>
      <c r="H6" s="605"/>
      <c r="I6" s="605"/>
      <c r="J6" s="605"/>
      <c r="K6" s="157">
        <v>1</v>
      </c>
      <c r="L6" s="158">
        <f>事前相談入力シート!D23</f>
        <v>0</v>
      </c>
      <c r="M6" s="158">
        <f>事前相談入力シート!D46</f>
        <v>0</v>
      </c>
      <c r="N6" s="158">
        <f t="shared" si="0"/>
        <v>0</v>
      </c>
      <c r="O6" s="159">
        <f t="shared" ref="O6:O22" si="1">MAX(N6,0)</f>
        <v>0</v>
      </c>
      <c r="P6" s="154"/>
      <c r="Q6" s="186" t="s">
        <v>467</v>
      </c>
      <c r="R6" s="160">
        <f>IF(R4&gt;=1,R4-V17,R4-V8)</f>
        <v>0</v>
      </c>
      <c r="S6" s="161" t="s">
        <v>40</v>
      </c>
      <c r="U6" s="617" t="s">
        <v>391</v>
      </c>
      <c r="V6" s="618"/>
      <c r="W6" s="619"/>
    </row>
    <row r="7" spans="2:28" ht="29.25" customHeight="1" thickBot="1">
      <c r="B7" s="665"/>
      <c r="C7" s="666"/>
      <c r="D7" s="604" t="s">
        <v>28</v>
      </c>
      <c r="E7" s="605"/>
      <c r="F7" s="605"/>
      <c r="G7" s="605"/>
      <c r="H7" s="605"/>
      <c r="I7" s="605"/>
      <c r="J7" s="605"/>
      <c r="K7" s="157">
        <v>1</v>
      </c>
      <c r="L7" s="158">
        <f>事前相談入力シート!E23</f>
        <v>0</v>
      </c>
      <c r="M7" s="158">
        <f>事前相談入力シート!E46</f>
        <v>0</v>
      </c>
      <c r="N7" s="158">
        <f t="shared" si="0"/>
        <v>0</v>
      </c>
      <c r="O7" s="159">
        <f t="shared" si="1"/>
        <v>0</v>
      </c>
      <c r="P7" s="154"/>
      <c r="U7" s="148" t="s">
        <v>37</v>
      </c>
      <c r="V7" s="491"/>
      <c r="W7" s="164" t="s">
        <v>53</v>
      </c>
    </row>
    <row r="8" spans="2:28" ht="29.25" customHeight="1" thickBot="1">
      <c r="B8" s="665"/>
      <c r="C8" s="666"/>
      <c r="D8" s="604" t="s">
        <v>29</v>
      </c>
      <c r="E8" s="605"/>
      <c r="F8" s="605"/>
      <c r="G8" s="605"/>
      <c r="H8" s="605"/>
      <c r="I8" s="605"/>
      <c r="J8" s="605"/>
      <c r="K8" s="157">
        <v>1</v>
      </c>
      <c r="L8" s="158">
        <f>事前相談入力シート!F23</f>
        <v>0</v>
      </c>
      <c r="M8" s="158">
        <f>事前相談入力シート!F46</f>
        <v>0</v>
      </c>
      <c r="N8" s="158">
        <f t="shared" si="0"/>
        <v>0</v>
      </c>
      <c r="O8" s="159">
        <f t="shared" si="1"/>
        <v>0</v>
      </c>
      <c r="P8" s="154"/>
      <c r="Q8" s="630" t="s">
        <v>384</v>
      </c>
      <c r="R8" s="631"/>
      <c r="S8" s="632"/>
      <c r="U8" s="183" t="s">
        <v>470</v>
      </c>
      <c r="V8" s="352"/>
      <c r="W8" s="166" t="s">
        <v>35</v>
      </c>
      <c r="AB8" s="488">
        <f>IF(U4=AA4,AB4,IF(U4=AA5,AB5,IF(U4=AA6,AB6,AB7)))</f>
        <v>0</v>
      </c>
    </row>
    <row r="9" spans="2:28" ht="29.25" customHeight="1" thickTop="1">
      <c r="B9" s="665"/>
      <c r="C9" s="666"/>
      <c r="D9" s="604" t="s">
        <v>10</v>
      </c>
      <c r="E9" s="605"/>
      <c r="F9" s="605"/>
      <c r="G9" s="605"/>
      <c r="H9" s="605"/>
      <c r="I9" s="605"/>
      <c r="J9" s="605"/>
      <c r="K9" s="157">
        <v>0.9</v>
      </c>
      <c r="L9" s="158">
        <f>事前相談入力シート!G23</f>
        <v>0</v>
      </c>
      <c r="M9" s="158">
        <f>事前相談入力シート!G46</f>
        <v>0</v>
      </c>
      <c r="N9" s="158">
        <f t="shared" si="0"/>
        <v>0</v>
      </c>
      <c r="O9" s="159">
        <f t="shared" si="1"/>
        <v>0</v>
      </c>
      <c r="P9" s="154"/>
      <c r="Q9" s="162" t="s">
        <v>469</v>
      </c>
      <c r="R9" s="516"/>
      <c r="S9" s="163" t="s">
        <v>51</v>
      </c>
      <c r="U9" s="165" t="s">
        <v>471</v>
      </c>
      <c r="V9" s="352"/>
      <c r="W9" s="166" t="s">
        <v>86</v>
      </c>
    </row>
    <row r="10" spans="2:28" ht="29.25" customHeight="1">
      <c r="B10" s="665"/>
      <c r="C10" s="666"/>
      <c r="D10" s="661" t="s">
        <v>11</v>
      </c>
      <c r="E10" s="662"/>
      <c r="F10" s="662"/>
      <c r="G10" s="662"/>
      <c r="H10" s="662"/>
      <c r="I10" s="662"/>
      <c r="J10" s="662"/>
      <c r="K10" s="492"/>
      <c r="L10" s="158">
        <f>事前相談入力シート!H23</f>
        <v>0</v>
      </c>
      <c r="M10" s="158">
        <f>事前相談入力シート!H46</f>
        <v>0</v>
      </c>
      <c r="N10" s="158">
        <f t="shared" si="0"/>
        <v>0</v>
      </c>
      <c r="O10" s="159">
        <f t="shared" si="1"/>
        <v>0</v>
      </c>
      <c r="P10" s="154"/>
      <c r="Q10" s="165" t="s">
        <v>409</v>
      </c>
      <c r="R10" s="171" t="e">
        <f>L29</f>
        <v>#DIV/0!</v>
      </c>
      <c r="S10" s="166"/>
      <c r="U10" s="183" t="s">
        <v>472</v>
      </c>
      <c r="V10" s="352"/>
      <c r="W10" s="166" t="s">
        <v>52</v>
      </c>
    </row>
    <row r="11" spans="2:28" ht="29.25" customHeight="1">
      <c r="B11" s="665"/>
      <c r="C11" s="666"/>
      <c r="D11" s="604" t="s">
        <v>12</v>
      </c>
      <c r="E11" s="605"/>
      <c r="F11" s="605"/>
      <c r="G11" s="605"/>
      <c r="H11" s="605"/>
      <c r="I11" s="605"/>
      <c r="J11" s="605"/>
      <c r="K11" s="157">
        <v>0.9</v>
      </c>
      <c r="L11" s="158">
        <f>事前相談入力シート!I23</f>
        <v>0</v>
      </c>
      <c r="M11" s="158">
        <f>事前相談入力シート!I46</f>
        <v>0</v>
      </c>
      <c r="N11" s="158">
        <f t="shared" si="0"/>
        <v>0</v>
      </c>
      <c r="O11" s="159">
        <f t="shared" si="1"/>
        <v>0</v>
      </c>
      <c r="P11" s="154"/>
      <c r="Q11" s="165" t="s">
        <v>410</v>
      </c>
      <c r="R11" s="171" t="e">
        <f>runoff!B1</f>
        <v>#DIV/0!</v>
      </c>
      <c r="S11" s="166" t="s">
        <v>52</v>
      </c>
      <c r="U11" s="165" t="s">
        <v>89</v>
      </c>
      <c r="V11" s="168">
        <f>AA11</f>
        <v>0</v>
      </c>
      <c r="W11" s="166" t="s">
        <v>51</v>
      </c>
      <c r="AA11" s="489">
        <v>0</v>
      </c>
    </row>
    <row r="12" spans="2:28" ht="29.25" customHeight="1" thickBot="1">
      <c r="B12" s="665"/>
      <c r="C12" s="666"/>
      <c r="D12" s="661" t="s">
        <v>13</v>
      </c>
      <c r="E12" s="662"/>
      <c r="F12" s="662"/>
      <c r="G12" s="662"/>
      <c r="H12" s="662"/>
      <c r="I12" s="662"/>
      <c r="J12" s="662"/>
      <c r="K12" s="492"/>
      <c r="L12" s="158">
        <f>事前相談入力シート!J23</f>
        <v>0</v>
      </c>
      <c r="M12" s="158">
        <f>事前相談入力シート!J46</f>
        <v>0</v>
      </c>
      <c r="N12" s="158">
        <f t="shared" si="0"/>
        <v>0</v>
      </c>
      <c r="O12" s="159">
        <f t="shared" si="1"/>
        <v>0</v>
      </c>
      <c r="P12" s="154"/>
      <c r="Q12" s="165" t="s">
        <v>411</v>
      </c>
      <c r="R12" s="171" t="e">
        <f>M29</f>
        <v>#DIV/0!</v>
      </c>
      <c r="S12" s="166"/>
      <c r="U12" s="169" t="s">
        <v>414</v>
      </c>
      <c r="V12" s="19" t="str">
        <f>IF(U5=TRUE,"不要",IF(R26="不要","不要",ROUND(V7*R6,0)))</f>
        <v>不要</v>
      </c>
      <c r="W12" s="170" t="s">
        <v>55</v>
      </c>
      <c r="AA12" s="489"/>
    </row>
    <row r="13" spans="2:28" ht="29.25" customHeight="1" thickBot="1">
      <c r="B13" s="665"/>
      <c r="C13" s="666"/>
      <c r="D13" s="604" t="s">
        <v>14</v>
      </c>
      <c r="E13" s="605"/>
      <c r="F13" s="605"/>
      <c r="G13" s="605"/>
      <c r="H13" s="605"/>
      <c r="I13" s="605"/>
      <c r="J13" s="605"/>
      <c r="K13" s="157">
        <v>0.9</v>
      </c>
      <c r="L13" s="158">
        <f>事前相談入力シート!K23</f>
        <v>0</v>
      </c>
      <c r="M13" s="158">
        <f>事前相談入力シート!K46</f>
        <v>0</v>
      </c>
      <c r="N13" s="158">
        <f t="shared" si="0"/>
        <v>0</v>
      </c>
      <c r="O13" s="159">
        <f t="shared" si="1"/>
        <v>0</v>
      </c>
      <c r="P13" s="154"/>
      <c r="Q13" s="165" t="s">
        <v>412</v>
      </c>
      <c r="R13" s="171" t="e">
        <f>runoff!C1</f>
        <v>#DIV/0!</v>
      </c>
      <c r="S13" s="166" t="s">
        <v>52</v>
      </c>
      <c r="AA13" s="489"/>
    </row>
    <row r="14" spans="2:28" ht="29.25" customHeight="1">
      <c r="B14" s="665"/>
      <c r="C14" s="666"/>
      <c r="D14" s="661" t="s">
        <v>15</v>
      </c>
      <c r="E14" s="662"/>
      <c r="F14" s="662"/>
      <c r="G14" s="662"/>
      <c r="H14" s="662"/>
      <c r="I14" s="662"/>
      <c r="J14" s="662"/>
      <c r="K14" s="492"/>
      <c r="L14" s="158">
        <f>事前相談入力シート!L23</f>
        <v>0</v>
      </c>
      <c r="M14" s="158">
        <f>事前相談入力シート!L46</f>
        <v>0</v>
      </c>
      <c r="N14" s="158">
        <f t="shared" si="0"/>
        <v>0</v>
      </c>
      <c r="O14" s="159">
        <f t="shared" si="1"/>
        <v>0</v>
      </c>
      <c r="P14" s="154"/>
      <c r="Q14" s="165" t="s">
        <v>56</v>
      </c>
      <c r="R14" s="171">
        <f>AA14</f>
        <v>0.34399999999999997</v>
      </c>
      <c r="S14" s="166" t="s">
        <v>51</v>
      </c>
      <c r="U14" s="633" t="s">
        <v>393</v>
      </c>
      <c r="V14" s="634"/>
      <c r="W14" s="635"/>
      <c r="AA14" s="489">
        <v>0.34399999999999997</v>
      </c>
    </row>
    <row r="15" spans="2:28" ht="29.25" customHeight="1" thickBot="1">
      <c r="B15" s="665"/>
      <c r="C15" s="666"/>
      <c r="D15" s="669" t="s">
        <v>104</v>
      </c>
      <c r="E15" s="670"/>
      <c r="F15" s="670"/>
      <c r="G15" s="670"/>
      <c r="H15" s="670"/>
      <c r="I15" s="670"/>
      <c r="J15" s="670"/>
      <c r="K15" s="515">
        <v>0.9</v>
      </c>
      <c r="L15" s="158">
        <f>事前相談入力シート!M23</f>
        <v>0</v>
      </c>
      <c r="M15" s="158">
        <f>事前相談入力シート!M46</f>
        <v>0</v>
      </c>
      <c r="N15" s="158">
        <f t="shared" si="0"/>
        <v>0</v>
      </c>
      <c r="O15" s="159">
        <f t="shared" si="1"/>
        <v>0</v>
      </c>
      <c r="P15" s="172"/>
      <c r="Q15" s="165" t="s">
        <v>84</v>
      </c>
      <c r="R15" s="173">
        <f>AA15</f>
        <v>1070</v>
      </c>
      <c r="S15" s="166" t="s">
        <v>53</v>
      </c>
      <c r="U15" s="636"/>
      <c r="V15" s="637"/>
      <c r="W15" s="638"/>
      <c r="AA15" s="489">
        <v>1070</v>
      </c>
    </row>
    <row r="16" spans="2:28" ht="29.25" customHeight="1" thickTop="1" thickBot="1">
      <c r="B16" s="667"/>
      <c r="C16" s="668"/>
      <c r="D16" s="611" t="s">
        <v>30</v>
      </c>
      <c r="E16" s="612"/>
      <c r="F16" s="612"/>
      <c r="G16" s="612"/>
      <c r="H16" s="612"/>
      <c r="I16" s="612"/>
      <c r="J16" s="613"/>
      <c r="K16" s="174"/>
      <c r="L16" s="175">
        <f>SUM(L5:L15)</f>
        <v>0</v>
      </c>
      <c r="M16" s="175">
        <f>SUM(M5:M15)</f>
        <v>0</v>
      </c>
      <c r="N16" s="175">
        <f t="shared" si="0"/>
        <v>0</v>
      </c>
      <c r="O16" s="176">
        <f>SUM(O5:O15)</f>
        <v>0</v>
      </c>
      <c r="P16" s="154"/>
      <c r="Q16" s="177" t="s">
        <v>413</v>
      </c>
      <c r="R16" s="127" t="str">
        <f>IF(O28&lt;0.1,"不要",R15*R5)</f>
        <v>不要</v>
      </c>
      <c r="S16" s="178" t="s">
        <v>55</v>
      </c>
      <c r="U16" s="148" t="s">
        <v>392</v>
      </c>
      <c r="V16" s="491"/>
      <c r="W16" s="164" t="s">
        <v>53</v>
      </c>
      <c r="AA16" s="489"/>
    </row>
    <row r="17" spans="1:28" ht="29.25" customHeight="1" thickBot="1">
      <c r="B17" s="607" t="s">
        <v>3</v>
      </c>
      <c r="C17" s="616"/>
      <c r="D17" s="604" t="s">
        <v>16</v>
      </c>
      <c r="E17" s="605"/>
      <c r="F17" s="605"/>
      <c r="G17" s="605"/>
      <c r="H17" s="605"/>
      <c r="I17" s="605"/>
      <c r="J17" s="606"/>
      <c r="K17" s="179">
        <v>0.95</v>
      </c>
      <c r="L17" s="180">
        <f>事前相談入力シート!N23</f>
        <v>0</v>
      </c>
      <c r="M17" s="180">
        <f>事前相談入力シート!N46</f>
        <v>0</v>
      </c>
      <c r="N17" s="158">
        <f t="shared" si="0"/>
        <v>0</v>
      </c>
      <c r="O17" s="159">
        <f t="shared" si="1"/>
        <v>0</v>
      </c>
      <c r="P17" s="154"/>
      <c r="Q17" s="181"/>
      <c r="R17" s="182"/>
      <c r="S17" s="182"/>
      <c r="U17" s="183" t="s">
        <v>470</v>
      </c>
      <c r="V17" s="357"/>
      <c r="W17" s="164" t="s">
        <v>35</v>
      </c>
      <c r="AA17" s="489"/>
    </row>
    <row r="18" spans="1:28" ht="29.25" customHeight="1" thickBot="1">
      <c r="B18" s="665"/>
      <c r="C18" s="666"/>
      <c r="D18" s="604" t="s">
        <v>17</v>
      </c>
      <c r="E18" s="605"/>
      <c r="F18" s="605"/>
      <c r="G18" s="605"/>
      <c r="H18" s="605"/>
      <c r="I18" s="605"/>
      <c r="J18" s="606"/>
      <c r="K18" s="179">
        <v>1</v>
      </c>
      <c r="L18" s="180">
        <f>事前相談入力シート!O23</f>
        <v>0</v>
      </c>
      <c r="M18" s="180">
        <f>事前相談入力シート!O46</f>
        <v>0</v>
      </c>
      <c r="N18" s="158">
        <f t="shared" si="0"/>
        <v>0</v>
      </c>
      <c r="O18" s="159">
        <f t="shared" si="1"/>
        <v>0</v>
      </c>
      <c r="P18" s="172"/>
      <c r="Q18" s="652" t="s">
        <v>395</v>
      </c>
      <c r="R18" s="653"/>
      <c r="S18" s="654"/>
      <c r="U18" s="165" t="s">
        <v>473</v>
      </c>
      <c r="V18" s="128"/>
      <c r="W18" s="166" t="s">
        <v>54</v>
      </c>
      <c r="AA18" s="489"/>
    </row>
    <row r="19" spans="1:28" ht="29.25" customHeight="1" thickTop="1">
      <c r="B19" s="667"/>
      <c r="C19" s="668"/>
      <c r="D19" s="611" t="s">
        <v>30</v>
      </c>
      <c r="E19" s="612"/>
      <c r="F19" s="612"/>
      <c r="G19" s="612"/>
      <c r="H19" s="612"/>
      <c r="I19" s="612"/>
      <c r="J19" s="613"/>
      <c r="K19" s="174"/>
      <c r="L19" s="175">
        <f>SUM(L17:L18)</f>
        <v>0</v>
      </c>
      <c r="M19" s="175">
        <f>SUM(M17:M18)</f>
        <v>0</v>
      </c>
      <c r="N19" s="175">
        <f t="shared" si="0"/>
        <v>0</v>
      </c>
      <c r="O19" s="176">
        <f>SUM(O17:O18)</f>
        <v>0</v>
      </c>
      <c r="P19" s="154"/>
      <c r="Q19" s="148" t="s">
        <v>476</v>
      </c>
      <c r="R19" s="518"/>
      <c r="S19" s="164" t="s">
        <v>86</v>
      </c>
      <c r="U19" s="167" t="s">
        <v>474</v>
      </c>
      <c r="V19" s="500">
        <v>0.05</v>
      </c>
      <c r="W19" s="163" t="s">
        <v>86</v>
      </c>
      <c r="AA19" s="489"/>
    </row>
    <row r="20" spans="1:28" ht="29.25" customHeight="1" thickBot="1">
      <c r="B20" s="598" t="s">
        <v>4</v>
      </c>
      <c r="C20" s="599"/>
      <c r="D20" s="604" t="s">
        <v>18</v>
      </c>
      <c r="E20" s="605"/>
      <c r="F20" s="605"/>
      <c r="G20" s="605"/>
      <c r="H20" s="605"/>
      <c r="I20" s="605"/>
      <c r="J20" s="606"/>
      <c r="K20" s="179">
        <v>0.5</v>
      </c>
      <c r="L20" s="180">
        <f>事前相談入力シート!P23</f>
        <v>0</v>
      </c>
      <c r="M20" s="180">
        <f>事前相談入力シート!P46</f>
        <v>0</v>
      </c>
      <c r="N20" s="158">
        <f t="shared" si="0"/>
        <v>0</v>
      </c>
      <c r="O20" s="159">
        <f t="shared" si="1"/>
        <v>0</v>
      </c>
      <c r="P20" s="154"/>
      <c r="Q20" s="186" t="s">
        <v>477</v>
      </c>
      <c r="R20" s="519"/>
      <c r="S20" s="413" t="s">
        <v>52</v>
      </c>
      <c r="U20" s="183" t="s">
        <v>475</v>
      </c>
      <c r="V20" s="352"/>
      <c r="W20" s="166" t="s">
        <v>52</v>
      </c>
    </row>
    <row r="21" spans="1:28" ht="29.25" customHeight="1">
      <c r="B21" s="600"/>
      <c r="C21" s="601"/>
      <c r="D21" s="604" t="s">
        <v>31</v>
      </c>
      <c r="E21" s="605"/>
      <c r="F21" s="605"/>
      <c r="G21" s="605"/>
      <c r="H21" s="605"/>
      <c r="I21" s="605"/>
      <c r="J21" s="606"/>
      <c r="K21" s="179">
        <v>0.8</v>
      </c>
      <c r="L21" s="180">
        <f>事前相談入力シート!Q23</f>
        <v>0</v>
      </c>
      <c r="M21" s="180">
        <f>事前相談入力シート!Q46</f>
        <v>0</v>
      </c>
      <c r="N21" s="158">
        <f t="shared" si="0"/>
        <v>0</v>
      </c>
      <c r="O21" s="159">
        <f t="shared" si="1"/>
        <v>0</v>
      </c>
      <c r="P21" s="154"/>
      <c r="Q21" s="414"/>
      <c r="R21" s="414"/>
      <c r="S21" s="414"/>
      <c r="U21" s="165" t="s">
        <v>89</v>
      </c>
      <c r="V21" s="168">
        <f>AA21</f>
        <v>0.35199999999999998</v>
      </c>
      <c r="W21" s="166" t="s">
        <v>51</v>
      </c>
      <c r="AA21" s="489">
        <v>0.35199999999999998</v>
      </c>
    </row>
    <row r="22" spans="1:28" ht="29.25" customHeight="1" thickBot="1">
      <c r="B22" s="600"/>
      <c r="C22" s="601"/>
      <c r="D22" s="604" t="s">
        <v>20</v>
      </c>
      <c r="E22" s="605"/>
      <c r="F22" s="605"/>
      <c r="G22" s="605"/>
      <c r="H22" s="605"/>
      <c r="I22" s="605"/>
      <c r="J22" s="606"/>
      <c r="K22" s="179">
        <v>0.5</v>
      </c>
      <c r="L22" s="180">
        <f>事前相談入力シート!R23</f>
        <v>0</v>
      </c>
      <c r="M22" s="180">
        <f>事前相談入力シート!R46</f>
        <v>0</v>
      </c>
      <c r="N22" s="158">
        <f t="shared" si="0"/>
        <v>0</v>
      </c>
      <c r="O22" s="159">
        <f t="shared" si="1"/>
        <v>0</v>
      </c>
      <c r="P22" s="172"/>
      <c r="Q22" s="414"/>
      <c r="R22" s="414"/>
      <c r="S22" s="414"/>
      <c r="U22" s="169" t="s">
        <v>415</v>
      </c>
      <c r="V22" s="19" t="str">
        <f>IF(U5=TRUE,"不要",IF(R27="不要","不要",ROUND(V16*R6+V18,0)))</f>
        <v>不要</v>
      </c>
      <c r="W22" s="170" t="s">
        <v>55</v>
      </c>
    </row>
    <row r="23" spans="1:28" ht="29.25" customHeight="1" thickBot="1">
      <c r="B23" s="602"/>
      <c r="C23" s="603"/>
      <c r="D23" s="611" t="s">
        <v>30</v>
      </c>
      <c r="E23" s="612"/>
      <c r="F23" s="612"/>
      <c r="G23" s="612"/>
      <c r="H23" s="612"/>
      <c r="I23" s="612"/>
      <c r="J23" s="613"/>
      <c r="K23" s="174"/>
      <c r="L23" s="175">
        <f>SUM(L20:L22)</f>
        <v>0</v>
      </c>
      <c r="M23" s="175">
        <f>SUM(M20:M22)</f>
        <v>0</v>
      </c>
      <c r="N23" s="175">
        <f t="shared" si="0"/>
        <v>0</v>
      </c>
      <c r="O23" s="176">
        <f>SUM(O20:O22)</f>
        <v>0</v>
      </c>
      <c r="P23" s="154"/>
      <c r="Q23" s="353" t="s">
        <v>394</v>
      </c>
      <c r="R23" s="354"/>
      <c r="S23" s="354"/>
      <c r="T23" s="354"/>
      <c r="U23" s="354"/>
      <c r="V23" s="355"/>
      <c r="W23" s="354"/>
      <c r="X23" s="356"/>
    </row>
    <row r="24" spans="1:28" ht="29.25" customHeight="1" thickBot="1">
      <c r="B24" s="607" t="s">
        <v>32</v>
      </c>
      <c r="C24" s="608"/>
      <c r="D24" s="604" t="s">
        <v>33</v>
      </c>
      <c r="E24" s="605"/>
      <c r="F24" s="605"/>
      <c r="G24" s="605"/>
      <c r="H24" s="605"/>
      <c r="I24" s="605"/>
      <c r="J24" s="606"/>
      <c r="K24" s="184">
        <v>0.3</v>
      </c>
      <c r="L24" s="185">
        <f>事前相談入力シート!S23</f>
        <v>0</v>
      </c>
      <c r="M24" s="185">
        <f>事前相談入力シート!S46</f>
        <v>0</v>
      </c>
      <c r="N24" s="158">
        <f t="shared" si="0"/>
        <v>0</v>
      </c>
      <c r="O24" s="626"/>
      <c r="P24" s="154"/>
      <c r="Q24" s="495" t="s">
        <v>416</v>
      </c>
      <c r="R24" s="496" t="s">
        <v>417</v>
      </c>
      <c r="S24" s="628" t="s">
        <v>418</v>
      </c>
      <c r="T24" s="629"/>
      <c r="U24" s="497" t="s">
        <v>419</v>
      </c>
      <c r="V24" s="620"/>
      <c r="W24" s="621"/>
      <c r="X24" s="622"/>
      <c r="Y24" s="415"/>
    </row>
    <row r="25" spans="1:28" ht="29.25" customHeight="1" thickTop="1">
      <c r="B25" s="609"/>
      <c r="C25" s="610"/>
      <c r="D25" s="604" t="s">
        <v>22</v>
      </c>
      <c r="E25" s="605"/>
      <c r="F25" s="605"/>
      <c r="G25" s="605"/>
      <c r="H25" s="605"/>
      <c r="I25" s="605"/>
      <c r="J25" s="605"/>
      <c r="K25" s="157">
        <v>0.4</v>
      </c>
      <c r="L25" s="185">
        <f>事前相談入力シート!T23</f>
        <v>0</v>
      </c>
      <c r="M25" s="185">
        <f>事前相談入力シート!T46</f>
        <v>0</v>
      </c>
      <c r="N25" s="158">
        <f t="shared" si="0"/>
        <v>0</v>
      </c>
      <c r="O25" s="627"/>
      <c r="P25" s="154"/>
      <c r="Q25" s="350" t="s">
        <v>385</v>
      </c>
      <c r="R25" s="351" t="str">
        <f>IF(O28&gt;=0.1,"必要","不要")</f>
        <v>不要</v>
      </c>
      <c r="S25" s="643">
        <f>MAX(R16,V12,V22)</f>
        <v>0</v>
      </c>
      <c r="T25" s="643"/>
      <c r="U25" s="646">
        <f>MIN(Z25,Z26,Z27,Z28)</f>
        <v>99999</v>
      </c>
      <c r="V25" s="649">
        <f>MIN(AA25,AA26,AA27,AA28)</f>
        <v>99999</v>
      </c>
      <c r="W25" s="650"/>
      <c r="X25" s="651"/>
      <c r="Y25" s="486">
        <f>IF(S25=R16,R14,IF(S25=V12,V11,V21))</f>
        <v>0.35199999999999998</v>
      </c>
      <c r="Z25" s="490">
        <f>IF(R25="必要",R11,99999)</f>
        <v>99999</v>
      </c>
      <c r="AA25" s="490">
        <f>IF(R14=0,99999,IF(R25="必要",R14,99999))</f>
        <v>99999</v>
      </c>
    </row>
    <row r="26" spans="1:28" ht="29.25" customHeight="1">
      <c r="B26" s="609"/>
      <c r="C26" s="610"/>
      <c r="D26" s="604" t="s">
        <v>23</v>
      </c>
      <c r="E26" s="605"/>
      <c r="F26" s="605"/>
      <c r="G26" s="605"/>
      <c r="H26" s="605"/>
      <c r="I26" s="605"/>
      <c r="J26" s="606"/>
      <c r="K26" s="187">
        <v>0.2</v>
      </c>
      <c r="L26" s="188">
        <f>事前相談入力シート!U23</f>
        <v>0</v>
      </c>
      <c r="M26" s="188">
        <f>事前相談入力シート!U46</f>
        <v>0</v>
      </c>
      <c r="N26" s="158">
        <f t="shared" si="0"/>
        <v>0</v>
      </c>
      <c r="O26" s="627"/>
      <c r="P26" s="154"/>
      <c r="Q26" s="183" t="str">
        <f>U6</f>
        <v>都市計画法に基づく開発指導等としての
必要対策量(開発区域面積1ha未満)</v>
      </c>
      <c r="R26" s="344" t="str">
        <f>IF(U5=TRUE,"不要",IF(AND(R4&gt;=0.05,R4&lt;1),"必要","不要"))</f>
        <v>不要</v>
      </c>
      <c r="S26" s="644"/>
      <c r="T26" s="644"/>
      <c r="U26" s="647"/>
      <c r="V26" s="649"/>
      <c r="W26" s="650"/>
      <c r="X26" s="651"/>
      <c r="Y26" s="487"/>
      <c r="Z26" s="490">
        <f>IF(V10=0,99999,IF(R26="必要",V10,99999))</f>
        <v>99999</v>
      </c>
      <c r="AA26" s="490">
        <f>IF(V11=0,99999,IF(R26="必要",V11,99999))</f>
        <v>99999</v>
      </c>
    </row>
    <row r="27" spans="1:28" ht="29.25" customHeight="1" thickBot="1">
      <c r="B27" s="609"/>
      <c r="C27" s="610"/>
      <c r="D27" s="614" t="s">
        <v>30</v>
      </c>
      <c r="E27" s="615"/>
      <c r="F27" s="615"/>
      <c r="G27" s="615"/>
      <c r="H27" s="615"/>
      <c r="I27" s="615"/>
      <c r="J27" s="616"/>
      <c r="K27" s="189"/>
      <c r="L27" s="190">
        <f>SUM(L24:L26)</f>
        <v>0</v>
      </c>
      <c r="M27" s="190">
        <f>SUM(M24:M26)</f>
        <v>0</v>
      </c>
      <c r="N27" s="191">
        <f t="shared" si="0"/>
        <v>0</v>
      </c>
      <c r="O27" s="627"/>
      <c r="P27" s="192"/>
      <c r="Q27" s="639" t="str">
        <f>U14</f>
        <v>都市計画法に基づく開発指導等としての
必要対策量（開発区域面積1ha以上）
【埼玉県雨水流出抑制施設の設置等に関する条例】</v>
      </c>
      <c r="R27" s="641" t="str">
        <f>IF(U5=TRUE,"不要",IF(R4&gt;=1,"必要","不要"))</f>
        <v>不要</v>
      </c>
      <c r="S27" s="644"/>
      <c r="T27" s="644"/>
      <c r="U27" s="647"/>
      <c r="V27" s="649"/>
      <c r="W27" s="650"/>
      <c r="X27" s="651"/>
      <c r="Y27" s="487"/>
      <c r="Z27" s="490">
        <f>IF(V20=0,99999,IF(R27="必要",V20,99999))</f>
        <v>99999</v>
      </c>
      <c r="AA27" s="490">
        <f>IF(V21=0,99999,IF(R27="必要",V21,99999))</f>
        <v>99999</v>
      </c>
    </row>
    <row r="28" spans="1:28" ht="20.25" customHeight="1" thickTop="1" thickBot="1">
      <c r="B28" s="595" t="s">
        <v>34</v>
      </c>
      <c r="C28" s="596"/>
      <c r="D28" s="596"/>
      <c r="E28" s="596"/>
      <c r="F28" s="596"/>
      <c r="G28" s="596"/>
      <c r="H28" s="596"/>
      <c r="I28" s="596"/>
      <c r="J28" s="597"/>
      <c r="K28" s="416"/>
      <c r="L28" s="417">
        <f>L16+L19+L23+L27</f>
        <v>0</v>
      </c>
      <c r="M28" s="417">
        <f>M16+M19+M23+M27</f>
        <v>0</v>
      </c>
      <c r="N28" s="418" t="str">
        <f>IF(ABS(M28-L28)&lt;0.000001,"OK","NG")</f>
        <v>OK</v>
      </c>
      <c r="O28" s="419">
        <f>O16+O19+O23</f>
        <v>0</v>
      </c>
      <c r="Q28" s="640"/>
      <c r="R28" s="642"/>
      <c r="S28" s="645"/>
      <c r="T28" s="645"/>
      <c r="U28" s="648"/>
      <c r="V28" s="649"/>
      <c r="W28" s="650"/>
      <c r="X28" s="651"/>
      <c r="Y28" s="486"/>
      <c r="Z28" s="490">
        <f>IF(R20&gt;0,R20,99999)</f>
        <v>99999</v>
      </c>
      <c r="AA28" s="488">
        <f>IF(R20=0,99999,ROUND((4*AB28/PI())^0.5,3))</f>
        <v>99999</v>
      </c>
      <c r="AB28" s="488" t="e">
        <f>R20/0.6/(2*9.8*R9)^0.5</f>
        <v>#DIV/0!</v>
      </c>
    </row>
    <row r="29" spans="1:28" ht="20.25" customHeight="1" thickTop="1" thickBot="1">
      <c r="A29" s="154"/>
      <c r="B29" s="593" t="s">
        <v>396</v>
      </c>
      <c r="C29" s="594"/>
      <c r="D29" s="594"/>
      <c r="E29" s="594"/>
      <c r="F29" s="594"/>
      <c r="G29" s="594"/>
      <c r="H29" s="594"/>
      <c r="I29" s="594"/>
      <c r="J29" s="594"/>
      <c r="K29" s="420"/>
      <c r="L29" s="421" t="e">
        <f>ROUND((L5*$K5+L6*$K6+L7*$K7+L8*$K8+L9*$K9+L10*$K10+L11*$K11+L12*$K12+L13*$K13+L14*$K14+L15*$K15+L17*$K17+L18*$K18+L20*$K20+L21*$K21+L22*$K22+L24*$K24+L25*$K25+L26*$K26)/L28,3)</f>
        <v>#DIV/0!</v>
      </c>
      <c r="M29" s="421" t="e">
        <f>ROUND((M5*$K5+M6*$K6+M7*$K7+M8*$K8+M9*$K9+M10*$K10+M11*$K11+M12*$K12+M13*$K13+M14*$K14+M15*$K15+M17*$K17+M18*$K18+M20*$K20+M21*$K21+M22*$K22+M24*$K24+M25*$K25+M26*$K26)/M28,3)</f>
        <v>#DIV/0!</v>
      </c>
      <c r="N29" s="422"/>
      <c r="O29" s="423"/>
    </row>
    <row r="30" spans="1:28" ht="29.25" customHeight="1">
      <c r="J30" s="592" t="s">
        <v>457</v>
      </c>
      <c r="K30" s="592"/>
      <c r="L30" s="592"/>
      <c r="M30" s="592"/>
      <c r="N30" s="592"/>
      <c r="O30" s="592"/>
    </row>
    <row r="31" spans="1:28" ht="29.25" customHeight="1"/>
    <row r="32" spans="1:28" ht="29.25" customHeight="1"/>
    <row r="33" ht="29.25" customHeight="1"/>
    <row r="34" ht="29.25" customHeight="1"/>
    <row r="35" ht="29.25" customHeight="1"/>
    <row r="36" ht="29.25" customHeight="1"/>
    <row r="37" ht="29.25" customHeight="1"/>
    <row r="38" ht="29.25" customHeight="1"/>
  </sheetData>
  <sheetProtection algorithmName="SHA-512" hashValue="2Fcex7VmEyTlBYr604jo72j89CjfpanwBSaNNgwj1eVu2aYis5XcV90MJ0EkIw4201si+gZIJdnb2mCRSIOVEA==" saltValue="YIyLwF7nv++TFa4aJLyq9w==" spinCount="100000" sheet="1" selectLockedCells="1"/>
  <mergeCells count="44">
    <mergeCell ref="D14:J14"/>
    <mergeCell ref="B5:C16"/>
    <mergeCell ref="B17:C19"/>
    <mergeCell ref="D15:J15"/>
    <mergeCell ref="D5:J5"/>
    <mergeCell ref="D6:J6"/>
    <mergeCell ref="D7:J7"/>
    <mergeCell ref="D8:J8"/>
    <mergeCell ref="D17:J17"/>
    <mergeCell ref="D18:J18"/>
    <mergeCell ref="D16:J16"/>
    <mergeCell ref="D19:J19"/>
    <mergeCell ref="B3:J4"/>
    <mergeCell ref="D13:J13"/>
    <mergeCell ref="D10:J10"/>
    <mergeCell ref="D11:J11"/>
    <mergeCell ref="D12:J12"/>
    <mergeCell ref="D9:J9"/>
    <mergeCell ref="U6:W6"/>
    <mergeCell ref="V24:X24"/>
    <mergeCell ref="Q3:S3"/>
    <mergeCell ref="O24:O27"/>
    <mergeCell ref="S24:T24"/>
    <mergeCell ref="Q8:S8"/>
    <mergeCell ref="U14:W15"/>
    <mergeCell ref="Q27:Q28"/>
    <mergeCell ref="R27:R28"/>
    <mergeCell ref="S25:T28"/>
    <mergeCell ref="U25:U28"/>
    <mergeCell ref="V25:X28"/>
    <mergeCell ref="Q18:S18"/>
    <mergeCell ref="J30:O30"/>
    <mergeCell ref="B29:J29"/>
    <mergeCell ref="B28:J28"/>
    <mergeCell ref="B20:C23"/>
    <mergeCell ref="D20:J20"/>
    <mergeCell ref="D21:J21"/>
    <mergeCell ref="D22:J22"/>
    <mergeCell ref="B24:C27"/>
    <mergeCell ref="D24:J24"/>
    <mergeCell ref="D23:J23"/>
    <mergeCell ref="D25:J25"/>
    <mergeCell ref="D26:J26"/>
    <mergeCell ref="D27:J27"/>
  </mergeCells>
  <phoneticPr fontId="3"/>
  <conditionalFormatting sqref="N5:N14 N24:N26 P16:P17 N17:O18 P19:P21 N20:O22 L15:N15">
    <cfRule type="cellIs" dxfId="51" priority="64" operator="equal">
      <formula>0</formula>
    </cfRule>
  </conditionalFormatting>
  <conditionalFormatting sqref="M5:M14 M17:M18 M20:M22 M24:M26">
    <cfRule type="cellIs" dxfId="50" priority="63" operator="equal">
      <formula>0</formula>
    </cfRule>
  </conditionalFormatting>
  <conditionalFormatting sqref="L5:M14 L17:M18 L20:M22 L24:M26 L28:M28">
    <cfRule type="cellIs" dxfId="49" priority="62" operator="equal">
      <formula>0</formula>
    </cfRule>
  </conditionalFormatting>
  <conditionalFormatting sqref="O5:P14">
    <cfRule type="cellIs" dxfId="48" priority="61" operator="equal">
      <formula>0</formula>
    </cfRule>
  </conditionalFormatting>
  <conditionalFormatting sqref="R25:R27">
    <cfRule type="cellIs" dxfId="47" priority="59" operator="equal">
      <formula>"不要"</formula>
    </cfRule>
    <cfRule type="cellIs" dxfId="46" priority="60" operator="equal">
      <formula>"必要"</formula>
    </cfRule>
  </conditionalFormatting>
  <conditionalFormatting sqref="O15">
    <cfRule type="cellIs" dxfId="45" priority="58" operator="equal">
      <formula>0</formula>
    </cfRule>
  </conditionalFormatting>
  <conditionalFormatting sqref="S9:S16">
    <cfRule type="expression" dxfId="44" priority="46">
      <formula>$R$16="不要"</formula>
    </cfRule>
  </conditionalFormatting>
  <conditionalFormatting sqref="W16:W22">
    <cfRule type="expression" dxfId="43" priority="35">
      <formula>$V$22="不要"</formula>
    </cfRule>
    <cfRule type="expression" dxfId="42" priority="36">
      <formula>$R$4&lt;1</formula>
    </cfRule>
  </conditionalFormatting>
  <conditionalFormatting sqref="W7:W12">
    <cfRule type="expression" dxfId="41" priority="31">
      <formula>$V$12="不要"</formula>
    </cfRule>
    <cfRule type="expression" dxfId="40" priority="32">
      <formula>$R$4&gt;=1</formula>
    </cfRule>
  </conditionalFormatting>
  <conditionalFormatting sqref="R16">
    <cfRule type="cellIs" dxfId="39" priority="28" operator="equal">
      <formula>$S$25</formula>
    </cfRule>
  </conditionalFormatting>
  <conditionalFormatting sqref="R9 R16">
    <cfRule type="expression" dxfId="38" priority="27">
      <formula>$R$16="不要"</formula>
    </cfRule>
  </conditionalFormatting>
  <conditionalFormatting sqref="R11">
    <cfRule type="cellIs" dxfId="37" priority="26" operator="equal">
      <formula>$U$25</formula>
    </cfRule>
  </conditionalFormatting>
  <conditionalFormatting sqref="R10:R15">
    <cfRule type="expression" dxfId="36" priority="25">
      <formula>$R$16="不要"</formula>
    </cfRule>
  </conditionalFormatting>
  <conditionalFormatting sqref="V12">
    <cfRule type="cellIs" dxfId="35" priority="20" operator="equal">
      <formula>$S$25</formula>
    </cfRule>
  </conditionalFormatting>
  <conditionalFormatting sqref="V12">
    <cfRule type="expression" dxfId="34" priority="18">
      <formula>$V$12="不要"</formula>
    </cfRule>
    <cfRule type="expression" dxfId="33" priority="19">
      <formula>$R$4&gt;=1</formula>
    </cfRule>
  </conditionalFormatting>
  <conditionalFormatting sqref="V10">
    <cfRule type="cellIs" dxfId="32" priority="17" operator="equal">
      <formula>$U$25</formula>
    </cfRule>
  </conditionalFormatting>
  <conditionalFormatting sqref="V7 V10:V11">
    <cfRule type="expression" dxfId="31" priority="15">
      <formula>$V$12="不要"</formula>
    </cfRule>
    <cfRule type="expression" dxfId="30" priority="16">
      <formula>$R$4&gt;=1</formula>
    </cfRule>
  </conditionalFormatting>
  <conditionalFormatting sqref="V8:V9">
    <cfRule type="expression" dxfId="29" priority="13">
      <formula>$V$12="不要"</formula>
    </cfRule>
    <cfRule type="expression" dxfId="28" priority="14">
      <formula>$R$4&gt;=1</formula>
    </cfRule>
  </conditionalFormatting>
  <conditionalFormatting sqref="V22">
    <cfRule type="cellIs" dxfId="27" priority="10" operator="equal">
      <formula>$S$25</formula>
    </cfRule>
  </conditionalFormatting>
  <conditionalFormatting sqref="V20">
    <cfRule type="cellIs" dxfId="26" priority="9" operator="equal">
      <formula>$U$25</formula>
    </cfRule>
  </conditionalFormatting>
  <conditionalFormatting sqref="V16:V22">
    <cfRule type="expression" dxfId="25" priority="7">
      <formula>$V$22="不要"</formula>
    </cfRule>
    <cfRule type="expression" dxfId="24" priority="8">
      <formula>$R$4&lt;1</formula>
    </cfRule>
  </conditionalFormatting>
  <conditionalFormatting sqref="R20">
    <cfRule type="expression" dxfId="23" priority="6">
      <formula>$U$25=$R$20</formula>
    </cfRule>
  </conditionalFormatting>
  <conditionalFormatting sqref="Q9:Q16">
    <cfRule type="expression" dxfId="22" priority="5">
      <formula>$R$16="不要"</formula>
    </cfRule>
  </conditionalFormatting>
  <conditionalFormatting sqref="U7:U12">
    <cfRule type="expression" dxfId="21" priority="3">
      <formula>$V$12="不要"</formula>
    </cfRule>
    <cfRule type="expression" dxfId="20" priority="4">
      <formula>$R$4&gt;=1</formula>
    </cfRule>
  </conditionalFormatting>
  <conditionalFormatting sqref="U16:U22">
    <cfRule type="expression" dxfId="19" priority="1">
      <formula>$V$22="不要"</formula>
    </cfRule>
    <cfRule type="expression" dxfId="18" priority="2">
      <formula>$R$4&lt;1</formula>
    </cfRule>
  </conditionalFormatting>
  <dataValidations count="2">
    <dataValidation errorStyle="warning" allowBlank="1" showInputMessage="1" showErrorMessage="1" errorTitle="入力エラー" error="開発前後の面積が異なります" sqref="N28" xr:uid="{7A64CBBC-F370-4254-A9D0-A6FB0AE97B54}"/>
    <dataValidation type="list" allowBlank="1" showInputMessage="1" showErrorMessage="1" sqref="U4" xr:uid="{11BBAE54-C0BC-4C28-A09E-C1317FB5C486}">
      <formula1>$AA$4:$AA$5</formula1>
    </dataValidation>
  </dataValidations>
  <pageMargins left="0.25" right="0.25" top="0.75" bottom="0.75" header="0.3" footer="0.3"/>
  <pageSetup paperSize="8" scale="81" orientation="landscape" r:id="rId1"/>
  <rowBreaks count="1" manualBreakCount="1">
    <brk id="4" max="24" man="1"/>
  </rowBreaks>
  <colBreaks count="1" manualBreakCount="1">
    <brk id="20" max="33" man="1"/>
  </colBreaks>
  <drawing r:id="rId2"/>
  <legacyDrawing r:id="rId3"/>
  <mc:AlternateContent xmlns:mc="http://schemas.openxmlformats.org/markup-compatibility/2006">
    <mc:Choice Requires="x14">
      <controls>
        <mc:AlternateContent xmlns:mc="http://schemas.openxmlformats.org/markup-compatibility/2006">
          <mc:Choice Requires="x14">
            <control shapeId="18440" r:id="rId4" name="Check Box 8">
              <controlPr defaultSize="0" autoFill="0" autoLine="0" autoPict="0" altText="">
                <anchor moveWithCells="1">
                  <from>
                    <xdr:col>20</xdr:col>
                    <xdr:colOff>12700</xdr:colOff>
                    <xdr:row>3</xdr:row>
                    <xdr:rowOff>304800</xdr:rowOff>
                  </from>
                  <to>
                    <xdr:col>23</xdr:col>
                    <xdr:colOff>514350</xdr:colOff>
                    <xdr:row>5</xdr:row>
                    <xdr:rowOff>114300</xdr:rowOff>
                  </to>
                </anchor>
              </controlPr>
            </control>
          </mc:Choice>
        </mc:AlternateContent>
        <mc:AlternateContent xmlns:mc="http://schemas.openxmlformats.org/markup-compatibility/2006">
          <mc:Choice Requires="x14">
            <control shapeId="18439" r:id="rId5" name="Button 7">
              <controlPr locked="0" defaultSize="0" print="0" autoFill="0" autoPict="0" macro="[0]!必要対策量の概算">
                <anchor moveWithCells="1" sizeWithCells="1">
                  <from>
                    <xdr:col>16</xdr:col>
                    <xdr:colOff>831850</xdr:colOff>
                    <xdr:row>21</xdr:row>
                    <xdr:rowOff>31750</xdr:rowOff>
                  </from>
                  <to>
                    <xdr:col>18</xdr:col>
                    <xdr:colOff>304800</xdr:colOff>
                    <xdr:row>21</xdr:row>
                    <xdr:rowOff>374650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1">
    <tabColor rgb="FF00B050"/>
  </sheetPr>
  <dimension ref="B1:AG26"/>
  <sheetViews>
    <sheetView view="pageBreakPreview" zoomScaleNormal="100" zoomScaleSheetLayoutView="100" workbookViewId="0">
      <selection activeCell="G14" sqref="G14:N16"/>
    </sheetView>
  </sheetViews>
  <sheetFormatPr defaultColWidth="9" defaultRowHeight="13"/>
  <cols>
    <col min="1" max="1" width="2.08984375" style="4" customWidth="1"/>
    <col min="2" max="2" width="6.26953125" style="4" customWidth="1"/>
    <col min="3" max="3" width="6.08984375" style="4" customWidth="1"/>
    <col min="4" max="13" width="6.26953125" style="4" customWidth="1"/>
    <col min="14" max="14" width="9" style="4" customWidth="1"/>
    <col min="15" max="17" width="2.08984375" style="4" customWidth="1"/>
    <col min="18" max="18" width="9" style="4"/>
    <col min="19" max="19" width="3.453125" style="4" customWidth="1"/>
    <col min="20" max="20" width="3.08984375" style="4" customWidth="1"/>
    <col min="21" max="25" width="7.36328125" style="4" customWidth="1"/>
    <col min="26" max="33" width="6.453125" style="4" customWidth="1"/>
    <col min="34" max="34" width="10.453125" style="4" customWidth="1"/>
    <col min="35" max="259" width="9" style="4"/>
    <col min="260" max="273" width="6.26953125" style="4" customWidth="1"/>
    <col min="274" max="515" width="9" style="4"/>
    <col min="516" max="529" width="6.26953125" style="4" customWidth="1"/>
    <col min="530" max="771" width="9" style="4"/>
    <col min="772" max="785" width="6.26953125" style="4" customWidth="1"/>
    <col min="786" max="1027" width="9" style="4"/>
    <col min="1028" max="1041" width="6.26953125" style="4" customWidth="1"/>
    <col min="1042" max="1283" width="9" style="4"/>
    <col min="1284" max="1297" width="6.26953125" style="4" customWidth="1"/>
    <col min="1298" max="1539" width="9" style="4"/>
    <col min="1540" max="1553" width="6.26953125" style="4" customWidth="1"/>
    <col min="1554" max="1795" width="9" style="4"/>
    <col min="1796" max="1809" width="6.26953125" style="4" customWidth="1"/>
    <col min="1810" max="2051" width="9" style="4"/>
    <col min="2052" max="2065" width="6.26953125" style="4" customWidth="1"/>
    <col min="2066" max="2307" width="9" style="4"/>
    <col min="2308" max="2321" width="6.26953125" style="4" customWidth="1"/>
    <col min="2322" max="2563" width="9" style="4"/>
    <col min="2564" max="2577" width="6.26953125" style="4" customWidth="1"/>
    <col min="2578" max="2819" width="9" style="4"/>
    <col min="2820" max="2833" width="6.26953125" style="4" customWidth="1"/>
    <col min="2834" max="3075" width="9" style="4"/>
    <col min="3076" max="3089" width="6.26953125" style="4" customWidth="1"/>
    <col min="3090" max="3331" width="9" style="4"/>
    <col min="3332" max="3345" width="6.26953125" style="4" customWidth="1"/>
    <col min="3346" max="3587" width="9" style="4"/>
    <col min="3588" max="3601" width="6.26953125" style="4" customWidth="1"/>
    <col min="3602" max="3843" width="9" style="4"/>
    <col min="3844" max="3857" width="6.26953125" style="4" customWidth="1"/>
    <col min="3858" max="4099" width="9" style="4"/>
    <col min="4100" max="4113" width="6.26953125" style="4" customWidth="1"/>
    <col min="4114" max="4355" width="9" style="4"/>
    <col min="4356" max="4369" width="6.26953125" style="4" customWidth="1"/>
    <col min="4370" max="4611" width="9" style="4"/>
    <col min="4612" max="4625" width="6.26953125" style="4" customWidth="1"/>
    <col min="4626" max="4867" width="9" style="4"/>
    <col min="4868" max="4881" width="6.26953125" style="4" customWidth="1"/>
    <col min="4882" max="5123" width="9" style="4"/>
    <col min="5124" max="5137" width="6.26953125" style="4" customWidth="1"/>
    <col min="5138" max="5379" width="9" style="4"/>
    <col min="5380" max="5393" width="6.26953125" style="4" customWidth="1"/>
    <col min="5394" max="5635" width="9" style="4"/>
    <col min="5636" max="5649" width="6.26953125" style="4" customWidth="1"/>
    <col min="5650" max="5891" width="9" style="4"/>
    <col min="5892" max="5905" width="6.26953125" style="4" customWidth="1"/>
    <col min="5906" max="6147" width="9" style="4"/>
    <col min="6148" max="6161" width="6.26953125" style="4" customWidth="1"/>
    <col min="6162" max="6403" width="9" style="4"/>
    <col min="6404" max="6417" width="6.26953125" style="4" customWidth="1"/>
    <col min="6418" max="6659" width="9" style="4"/>
    <col min="6660" max="6673" width="6.26953125" style="4" customWidth="1"/>
    <col min="6674" max="6915" width="9" style="4"/>
    <col min="6916" max="6929" width="6.26953125" style="4" customWidth="1"/>
    <col min="6930" max="7171" width="9" style="4"/>
    <col min="7172" max="7185" width="6.26953125" style="4" customWidth="1"/>
    <col min="7186" max="7427" width="9" style="4"/>
    <col min="7428" max="7441" width="6.26953125" style="4" customWidth="1"/>
    <col min="7442" max="7683" width="9" style="4"/>
    <col min="7684" max="7697" width="6.26953125" style="4" customWidth="1"/>
    <col min="7698" max="7939" width="9" style="4"/>
    <col min="7940" max="7953" width="6.26953125" style="4" customWidth="1"/>
    <col min="7954" max="8195" width="9" style="4"/>
    <col min="8196" max="8209" width="6.26953125" style="4" customWidth="1"/>
    <col min="8210" max="8451" width="9" style="4"/>
    <col min="8452" max="8465" width="6.26953125" style="4" customWidth="1"/>
    <col min="8466" max="8707" width="9" style="4"/>
    <col min="8708" max="8721" width="6.26953125" style="4" customWidth="1"/>
    <col min="8722" max="8963" width="9" style="4"/>
    <col min="8964" max="8977" width="6.26953125" style="4" customWidth="1"/>
    <col min="8978" max="9219" width="9" style="4"/>
    <col min="9220" max="9233" width="6.26953125" style="4" customWidth="1"/>
    <col min="9234" max="9475" width="9" style="4"/>
    <col min="9476" max="9489" width="6.26953125" style="4" customWidth="1"/>
    <col min="9490" max="9731" width="9" style="4"/>
    <col min="9732" max="9745" width="6.26953125" style="4" customWidth="1"/>
    <col min="9746" max="9987" width="9" style="4"/>
    <col min="9988" max="10001" width="6.26953125" style="4" customWidth="1"/>
    <col min="10002" max="10243" width="9" style="4"/>
    <col min="10244" max="10257" width="6.26953125" style="4" customWidth="1"/>
    <col min="10258" max="10499" width="9" style="4"/>
    <col min="10500" max="10513" width="6.26953125" style="4" customWidth="1"/>
    <col min="10514" max="10755" width="9" style="4"/>
    <col min="10756" max="10769" width="6.26953125" style="4" customWidth="1"/>
    <col min="10770" max="11011" width="9" style="4"/>
    <col min="11012" max="11025" width="6.26953125" style="4" customWidth="1"/>
    <col min="11026" max="11267" width="9" style="4"/>
    <col min="11268" max="11281" width="6.26953125" style="4" customWidth="1"/>
    <col min="11282" max="11523" width="9" style="4"/>
    <col min="11524" max="11537" width="6.26953125" style="4" customWidth="1"/>
    <col min="11538" max="11779" width="9" style="4"/>
    <col min="11780" max="11793" width="6.26953125" style="4" customWidth="1"/>
    <col min="11794" max="12035" width="9" style="4"/>
    <col min="12036" max="12049" width="6.26953125" style="4" customWidth="1"/>
    <col min="12050" max="12291" width="9" style="4"/>
    <col min="12292" max="12305" width="6.26953125" style="4" customWidth="1"/>
    <col min="12306" max="12547" width="9" style="4"/>
    <col min="12548" max="12561" width="6.26953125" style="4" customWidth="1"/>
    <col min="12562" max="12803" width="9" style="4"/>
    <col min="12804" max="12817" width="6.26953125" style="4" customWidth="1"/>
    <col min="12818" max="13059" width="9" style="4"/>
    <col min="13060" max="13073" width="6.26953125" style="4" customWidth="1"/>
    <col min="13074" max="13315" width="9" style="4"/>
    <col min="13316" max="13329" width="6.26953125" style="4" customWidth="1"/>
    <col min="13330" max="13571" width="9" style="4"/>
    <col min="13572" max="13585" width="6.26953125" style="4" customWidth="1"/>
    <col min="13586" max="13827" width="9" style="4"/>
    <col min="13828" max="13841" width="6.26953125" style="4" customWidth="1"/>
    <col min="13842" max="14083" width="9" style="4"/>
    <col min="14084" max="14097" width="6.26953125" style="4" customWidth="1"/>
    <col min="14098" max="14339" width="9" style="4"/>
    <col min="14340" max="14353" width="6.26953125" style="4" customWidth="1"/>
    <col min="14354" max="14595" width="9" style="4"/>
    <col min="14596" max="14609" width="6.26953125" style="4" customWidth="1"/>
    <col min="14610" max="14851" width="9" style="4"/>
    <col min="14852" max="14865" width="6.26953125" style="4" customWidth="1"/>
    <col min="14866" max="15107" width="9" style="4"/>
    <col min="15108" max="15121" width="6.26953125" style="4" customWidth="1"/>
    <col min="15122" max="15363" width="9" style="4"/>
    <col min="15364" max="15377" width="6.26953125" style="4" customWidth="1"/>
    <col min="15378" max="15619" width="9" style="4"/>
    <col min="15620" max="15633" width="6.26953125" style="4" customWidth="1"/>
    <col min="15634" max="15875" width="9" style="4"/>
    <col min="15876" max="15889" width="6.26953125" style="4" customWidth="1"/>
    <col min="15890" max="16131" width="9" style="4"/>
    <col min="16132" max="16145" width="6.26953125" style="4" customWidth="1"/>
    <col min="16146" max="16384" width="9" style="4"/>
  </cols>
  <sheetData>
    <row r="1" spans="2:33" ht="16.5">
      <c r="M1" s="685" t="s">
        <v>406</v>
      </c>
      <c r="N1" s="685"/>
      <c r="AG1" s="193"/>
    </row>
    <row r="2" spans="2:33">
      <c r="L2" s="4" t="s">
        <v>58</v>
      </c>
      <c r="M2" s="194" t="s">
        <v>59</v>
      </c>
      <c r="AE2" s="4" t="s">
        <v>58</v>
      </c>
      <c r="AF2" s="194" t="s">
        <v>59</v>
      </c>
    </row>
    <row r="3" spans="2:33" ht="16.5">
      <c r="B3" s="5" t="s">
        <v>420</v>
      </c>
      <c r="C3" s="6"/>
      <c r="D3" s="6"/>
      <c r="E3" s="6"/>
      <c r="F3" s="6"/>
      <c r="G3" s="6"/>
      <c r="H3" s="6"/>
      <c r="I3" s="6"/>
      <c r="J3" s="6"/>
      <c r="K3" s="6"/>
      <c r="L3" s="6"/>
      <c r="M3" s="6"/>
      <c r="N3" s="6"/>
      <c r="U3" s="5" t="s">
        <v>420</v>
      </c>
      <c r="V3" s="6"/>
      <c r="W3" s="6"/>
      <c r="X3" s="6"/>
      <c r="Y3" s="6"/>
      <c r="Z3" s="6"/>
      <c r="AA3" s="6"/>
      <c r="AB3" s="6"/>
      <c r="AC3" s="6"/>
      <c r="AD3" s="6"/>
      <c r="AE3" s="6"/>
      <c r="AF3" s="6"/>
      <c r="AG3" s="6"/>
    </row>
    <row r="5" spans="2:33">
      <c r="B5" s="195"/>
      <c r="C5" s="196"/>
      <c r="D5" s="196"/>
      <c r="E5" s="196"/>
      <c r="F5" s="197"/>
      <c r="G5" s="196"/>
      <c r="H5" s="196"/>
      <c r="I5" s="196"/>
      <c r="J5" s="196"/>
      <c r="K5" s="196"/>
      <c r="L5" s="196"/>
      <c r="M5" s="196"/>
      <c r="N5" s="197"/>
      <c r="U5" s="195"/>
      <c r="V5" s="196"/>
      <c r="W5" s="196"/>
      <c r="X5" s="196"/>
      <c r="Y5" s="197"/>
      <c r="Z5" s="196"/>
      <c r="AA5" s="196"/>
      <c r="AB5" s="196"/>
      <c r="AC5" s="196"/>
      <c r="AD5" s="196"/>
      <c r="AE5" s="196"/>
      <c r="AF5" s="196"/>
      <c r="AG5" s="197"/>
    </row>
    <row r="6" spans="2:33">
      <c r="B6" s="198" t="s">
        <v>60</v>
      </c>
      <c r="F6" s="199"/>
      <c r="G6" s="698" t="s">
        <v>61</v>
      </c>
      <c r="H6" s="699"/>
      <c r="I6" s="699"/>
      <c r="J6" s="699"/>
      <c r="K6" s="699"/>
      <c r="L6" s="699"/>
      <c r="M6" s="699"/>
      <c r="N6" s="700"/>
      <c r="U6" s="198" t="s">
        <v>60</v>
      </c>
      <c r="Y6" s="199"/>
      <c r="Z6" s="4" t="s">
        <v>71</v>
      </c>
      <c r="AA6" s="194"/>
      <c r="AB6" s="194"/>
      <c r="AC6" s="194"/>
      <c r="AD6" s="194"/>
      <c r="AE6" s="194"/>
      <c r="AF6" s="194"/>
      <c r="AG6" s="200"/>
    </row>
    <row r="7" spans="2:33">
      <c r="B7" s="201"/>
      <c r="C7" s="202"/>
      <c r="D7" s="202"/>
      <c r="E7" s="202"/>
      <c r="F7" s="203"/>
      <c r="G7" s="202"/>
      <c r="H7" s="202"/>
      <c r="I7" s="202"/>
      <c r="J7" s="202"/>
      <c r="K7" s="202"/>
      <c r="L7" s="202"/>
      <c r="M7" s="202"/>
      <c r="N7" s="203"/>
      <c r="U7" s="201"/>
      <c r="V7" s="202"/>
      <c r="W7" s="202"/>
      <c r="X7" s="202"/>
      <c r="Y7" s="203"/>
      <c r="Z7" s="202"/>
      <c r="AA7" s="202"/>
      <c r="AB7" s="202"/>
      <c r="AC7" s="202"/>
      <c r="AD7" s="202"/>
      <c r="AE7" s="202"/>
      <c r="AF7" s="202"/>
      <c r="AG7" s="203"/>
    </row>
    <row r="8" spans="2:33">
      <c r="B8" s="195"/>
      <c r="C8" s="196"/>
      <c r="D8" s="196"/>
      <c r="E8" s="196"/>
      <c r="F8" s="197"/>
      <c r="G8" s="686"/>
      <c r="H8" s="679"/>
      <c r="I8" s="679"/>
      <c r="J8" s="679"/>
      <c r="K8" s="679"/>
      <c r="L8" s="679"/>
      <c r="M8" s="679"/>
      <c r="N8" s="680"/>
      <c r="U8" s="195"/>
      <c r="V8" s="196"/>
      <c r="W8" s="196"/>
      <c r="X8" s="196"/>
      <c r="Y8" s="197"/>
      <c r="Z8" s="196"/>
      <c r="AA8" s="196"/>
      <c r="AB8" s="196"/>
      <c r="AC8" s="196"/>
      <c r="AD8" s="196"/>
      <c r="AE8" s="196"/>
      <c r="AF8" s="196"/>
      <c r="AG8" s="197"/>
    </row>
    <row r="9" spans="2:33">
      <c r="B9" s="198" t="s">
        <v>62</v>
      </c>
      <c r="F9" s="199"/>
      <c r="G9" s="687"/>
      <c r="H9" s="681"/>
      <c r="I9" s="681"/>
      <c r="J9" s="681"/>
      <c r="K9" s="681"/>
      <c r="L9" s="681"/>
      <c r="M9" s="681"/>
      <c r="N9" s="682"/>
      <c r="U9" s="198" t="s">
        <v>62</v>
      </c>
      <c r="Y9" s="199"/>
      <c r="Z9" s="4" t="s">
        <v>72</v>
      </c>
      <c r="AG9" s="199"/>
    </row>
    <row r="10" spans="2:33">
      <c r="B10" s="201"/>
      <c r="C10" s="202"/>
      <c r="D10" s="202"/>
      <c r="E10" s="202"/>
      <c r="F10" s="203"/>
      <c r="G10" s="688"/>
      <c r="H10" s="683"/>
      <c r="I10" s="683"/>
      <c r="J10" s="683"/>
      <c r="K10" s="683"/>
      <c r="L10" s="683"/>
      <c r="M10" s="683"/>
      <c r="N10" s="684"/>
      <c r="U10" s="201"/>
      <c r="V10" s="202"/>
      <c r="W10" s="202"/>
      <c r="X10" s="202"/>
      <c r="Y10" s="203"/>
      <c r="Z10" s="202"/>
      <c r="AA10" s="202"/>
      <c r="AB10" s="202"/>
      <c r="AC10" s="202"/>
      <c r="AD10" s="202"/>
      <c r="AE10" s="202"/>
      <c r="AF10" s="202"/>
      <c r="AG10" s="203"/>
    </row>
    <row r="11" spans="2:33">
      <c r="B11" s="195"/>
      <c r="C11" s="196"/>
      <c r="D11" s="196"/>
      <c r="E11" s="196"/>
      <c r="F11" s="197"/>
      <c r="G11" s="689">
        <f>事前相談チェックシート!R4</f>
        <v>0</v>
      </c>
      <c r="H11" s="690"/>
      <c r="I11" s="690"/>
      <c r="J11" s="690"/>
      <c r="K11" s="690"/>
      <c r="L11" s="690"/>
      <c r="M11" s="690"/>
      <c r="N11" s="691"/>
      <c r="U11" s="195"/>
      <c r="V11" s="196"/>
      <c r="W11" s="196"/>
      <c r="X11" s="196"/>
      <c r="Y11" s="197"/>
      <c r="Z11" s="196"/>
      <c r="AA11" s="196"/>
      <c r="AB11" s="196"/>
      <c r="AC11" s="196"/>
      <c r="AD11" s="196"/>
      <c r="AE11" s="196"/>
      <c r="AF11" s="196"/>
      <c r="AG11" s="197"/>
    </row>
    <row r="12" spans="2:33">
      <c r="B12" s="198" t="s">
        <v>63</v>
      </c>
      <c r="F12" s="199"/>
      <c r="G12" s="692"/>
      <c r="H12" s="693"/>
      <c r="I12" s="693"/>
      <c r="J12" s="693"/>
      <c r="K12" s="693"/>
      <c r="L12" s="693"/>
      <c r="M12" s="693"/>
      <c r="N12" s="694"/>
      <c r="U12" s="198" t="s">
        <v>63</v>
      </c>
      <c r="Y12" s="199"/>
      <c r="Z12" s="4" t="s">
        <v>152</v>
      </c>
      <c r="AG12" s="199"/>
    </row>
    <row r="13" spans="2:33">
      <c r="B13" s="201"/>
      <c r="C13" s="202"/>
      <c r="D13" s="202"/>
      <c r="E13" s="202"/>
      <c r="F13" s="203"/>
      <c r="G13" s="695"/>
      <c r="H13" s="696"/>
      <c r="I13" s="696"/>
      <c r="J13" s="696"/>
      <c r="K13" s="696"/>
      <c r="L13" s="696"/>
      <c r="M13" s="696"/>
      <c r="N13" s="697"/>
      <c r="U13" s="201"/>
      <c r="V13" s="202"/>
      <c r="W13" s="202"/>
      <c r="X13" s="202"/>
      <c r="Y13" s="203"/>
      <c r="Z13" s="202"/>
      <c r="AA13" s="202"/>
      <c r="AB13" s="202"/>
      <c r="AC13" s="202"/>
      <c r="AD13" s="202"/>
      <c r="AE13" s="202"/>
      <c r="AF13" s="202"/>
      <c r="AG13" s="203"/>
    </row>
    <row r="14" spans="2:33">
      <c r="B14" s="195"/>
      <c r="C14" s="196"/>
      <c r="D14" s="196"/>
      <c r="E14" s="196"/>
      <c r="F14" s="197"/>
      <c r="G14" s="686"/>
      <c r="H14" s="679"/>
      <c r="I14" s="679"/>
      <c r="J14" s="679"/>
      <c r="K14" s="679"/>
      <c r="L14" s="679"/>
      <c r="M14" s="679"/>
      <c r="N14" s="680"/>
      <c r="U14" s="195"/>
      <c r="V14" s="196"/>
      <c r="W14" s="196"/>
      <c r="X14" s="196"/>
      <c r="Y14" s="197"/>
      <c r="Z14" s="196"/>
      <c r="AA14" s="196"/>
      <c r="AB14" s="196"/>
      <c r="AC14" s="196"/>
      <c r="AD14" s="196"/>
      <c r="AE14" s="196"/>
      <c r="AF14" s="196"/>
      <c r="AG14" s="197"/>
    </row>
    <row r="15" spans="2:33">
      <c r="B15" s="198" t="s">
        <v>64</v>
      </c>
      <c r="F15" s="199"/>
      <c r="G15" s="687"/>
      <c r="H15" s="681"/>
      <c r="I15" s="681"/>
      <c r="J15" s="681"/>
      <c r="K15" s="681"/>
      <c r="L15" s="681"/>
      <c r="M15" s="681"/>
      <c r="N15" s="682"/>
      <c r="U15" s="198" t="s">
        <v>64</v>
      </c>
      <c r="Y15" s="199"/>
      <c r="Z15" s="4" t="s">
        <v>151</v>
      </c>
      <c r="AG15" s="199"/>
    </row>
    <row r="16" spans="2:33">
      <c r="B16" s="201"/>
      <c r="C16" s="202"/>
      <c r="D16" s="202"/>
      <c r="E16" s="202"/>
      <c r="F16" s="203"/>
      <c r="G16" s="688"/>
      <c r="H16" s="683"/>
      <c r="I16" s="683"/>
      <c r="J16" s="683"/>
      <c r="K16" s="683"/>
      <c r="L16" s="683"/>
      <c r="M16" s="683"/>
      <c r="N16" s="684"/>
      <c r="U16" s="201"/>
      <c r="V16" s="202"/>
      <c r="W16" s="202"/>
      <c r="X16" s="202"/>
      <c r="Y16" s="203"/>
      <c r="Z16" s="202"/>
      <c r="AA16" s="202"/>
      <c r="AB16" s="202"/>
      <c r="AC16" s="202"/>
      <c r="AD16" s="202"/>
      <c r="AE16" s="202"/>
      <c r="AF16" s="202"/>
      <c r="AG16" s="203"/>
    </row>
    <row r="17" spans="2:33">
      <c r="B17" s="195"/>
      <c r="C17" s="196"/>
      <c r="D17" s="196"/>
      <c r="E17" s="196"/>
      <c r="F17" s="197"/>
      <c r="G17" s="678" t="s">
        <v>65</v>
      </c>
      <c r="H17" s="679"/>
      <c r="I17" s="679"/>
      <c r="J17" s="679"/>
      <c r="K17" s="679"/>
      <c r="L17" s="679"/>
      <c r="M17" s="679"/>
      <c r="N17" s="680"/>
      <c r="U17" s="195"/>
      <c r="V17" s="196"/>
      <c r="W17" s="196"/>
      <c r="X17" s="196"/>
      <c r="Y17" s="197"/>
      <c r="Z17" s="678" t="s">
        <v>65</v>
      </c>
      <c r="AA17" s="196"/>
      <c r="AB17" s="196"/>
      <c r="AC17" s="196"/>
      <c r="AD17" s="196"/>
      <c r="AE17" s="196"/>
      <c r="AF17" s="196"/>
      <c r="AG17" s="197"/>
    </row>
    <row r="18" spans="2:33">
      <c r="B18" s="673" t="s">
        <v>66</v>
      </c>
      <c r="C18" s="674"/>
      <c r="D18" s="674"/>
      <c r="E18" s="674"/>
      <c r="F18" s="675"/>
      <c r="G18" s="677"/>
      <c r="H18" s="681"/>
      <c r="I18" s="681"/>
      <c r="J18" s="681"/>
      <c r="K18" s="681"/>
      <c r="L18" s="681"/>
      <c r="M18" s="681"/>
      <c r="N18" s="682"/>
      <c r="U18" s="673" t="s">
        <v>66</v>
      </c>
      <c r="V18" s="674"/>
      <c r="W18" s="674"/>
      <c r="X18" s="674"/>
      <c r="Y18" s="675"/>
      <c r="Z18" s="677"/>
      <c r="AB18" s="4" t="s">
        <v>73</v>
      </c>
      <c r="AG18" s="199"/>
    </row>
    <row r="19" spans="2:33">
      <c r="B19" s="676"/>
      <c r="C19" s="674"/>
      <c r="D19" s="674"/>
      <c r="E19" s="674"/>
      <c r="F19" s="675"/>
      <c r="G19" s="677" t="s">
        <v>67</v>
      </c>
      <c r="H19" s="681"/>
      <c r="I19" s="681"/>
      <c r="J19" s="681"/>
      <c r="K19" s="681"/>
      <c r="L19" s="681"/>
      <c r="M19" s="681"/>
      <c r="N19" s="682"/>
      <c r="U19" s="676"/>
      <c r="V19" s="674"/>
      <c r="W19" s="674"/>
      <c r="X19" s="674"/>
      <c r="Y19" s="675"/>
      <c r="Z19" s="677" t="s">
        <v>67</v>
      </c>
      <c r="AB19" s="4" t="s">
        <v>74</v>
      </c>
      <c r="AG19" s="199"/>
    </row>
    <row r="20" spans="2:33">
      <c r="B20" s="201"/>
      <c r="C20" s="202"/>
      <c r="D20" s="202"/>
      <c r="E20" s="202"/>
      <c r="F20" s="203"/>
      <c r="G20" s="677"/>
      <c r="H20" s="683"/>
      <c r="I20" s="683"/>
      <c r="J20" s="683"/>
      <c r="K20" s="683"/>
      <c r="L20" s="683"/>
      <c r="M20" s="683"/>
      <c r="N20" s="684"/>
      <c r="U20" s="201"/>
      <c r="V20" s="202"/>
      <c r="W20" s="202"/>
      <c r="X20" s="202"/>
      <c r="Y20" s="203"/>
      <c r="Z20" s="677"/>
      <c r="AA20" s="202"/>
      <c r="AB20" s="202"/>
      <c r="AC20" s="202"/>
      <c r="AD20" s="202"/>
      <c r="AE20" s="202"/>
      <c r="AF20" s="202"/>
      <c r="AG20" s="203"/>
    </row>
    <row r="21" spans="2:33">
      <c r="B21" s="195"/>
      <c r="C21" s="196"/>
      <c r="D21" s="196"/>
      <c r="E21" s="196"/>
      <c r="F21" s="197"/>
      <c r="G21" s="678" t="s">
        <v>65</v>
      </c>
      <c r="H21" s="679"/>
      <c r="I21" s="679"/>
      <c r="J21" s="679"/>
      <c r="K21" s="679"/>
      <c r="L21" s="679"/>
      <c r="M21" s="679"/>
      <c r="N21" s="680"/>
      <c r="U21" s="195"/>
      <c r="V21" s="196"/>
      <c r="W21" s="196"/>
      <c r="X21" s="196"/>
      <c r="Y21" s="197"/>
      <c r="Z21" s="678" t="s">
        <v>65</v>
      </c>
      <c r="AA21" s="196"/>
      <c r="AB21" s="196"/>
      <c r="AC21" s="196"/>
      <c r="AD21" s="196"/>
      <c r="AE21" s="196"/>
      <c r="AF21" s="196"/>
      <c r="AG21" s="197"/>
    </row>
    <row r="22" spans="2:33">
      <c r="B22" s="198"/>
      <c r="C22"/>
      <c r="D22"/>
      <c r="E22"/>
      <c r="F22" s="136"/>
      <c r="G22" s="677"/>
      <c r="H22" s="681"/>
      <c r="I22" s="681"/>
      <c r="J22" s="681"/>
      <c r="K22" s="681"/>
      <c r="L22" s="681"/>
      <c r="M22" s="681"/>
      <c r="N22" s="682"/>
      <c r="U22" s="198"/>
      <c r="V22"/>
      <c r="W22"/>
      <c r="X22"/>
      <c r="Y22" s="136"/>
      <c r="Z22" s="677"/>
      <c r="AB22" s="4" t="s">
        <v>75</v>
      </c>
      <c r="AG22" s="199"/>
    </row>
    <row r="23" spans="2:33">
      <c r="B23" s="204" t="s">
        <v>68</v>
      </c>
      <c r="C23"/>
      <c r="D23"/>
      <c r="E23"/>
      <c r="F23" s="136"/>
      <c r="G23" s="677" t="s">
        <v>67</v>
      </c>
      <c r="H23" s="681"/>
      <c r="I23" s="681"/>
      <c r="J23" s="681"/>
      <c r="K23" s="681"/>
      <c r="L23" s="681"/>
      <c r="M23" s="681"/>
      <c r="N23" s="682"/>
      <c r="U23" s="204" t="s">
        <v>68</v>
      </c>
      <c r="V23"/>
      <c r="W23"/>
      <c r="X23"/>
      <c r="Y23" s="136"/>
      <c r="Z23" s="677" t="s">
        <v>67</v>
      </c>
      <c r="AB23" s="4" t="s">
        <v>76</v>
      </c>
      <c r="AG23" s="199"/>
    </row>
    <row r="24" spans="2:33">
      <c r="B24" s="204"/>
      <c r="C24"/>
      <c r="D24"/>
      <c r="E24"/>
      <c r="F24" s="136"/>
      <c r="G24" s="677"/>
      <c r="H24" s="681"/>
      <c r="I24" s="681"/>
      <c r="J24" s="681"/>
      <c r="K24" s="681"/>
      <c r="L24" s="681"/>
      <c r="M24" s="681"/>
      <c r="N24" s="682"/>
      <c r="U24" s="204"/>
      <c r="V24"/>
      <c r="W24"/>
      <c r="X24"/>
      <c r="Y24" s="136"/>
      <c r="Z24" s="677"/>
      <c r="AG24" s="199"/>
    </row>
    <row r="25" spans="2:33">
      <c r="B25" s="201"/>
      <c r="C25" s="202"/>
      <c r="D25" s="202"/>
      <c r="E25" s="202"/>
      <c r="F25" s="203"/>
      <c r="G25" s="205" t="s">
        <v>69</v>
      </c>
      <c r="H25" s="683"/>
      <c r="I25" s="683"/>
      <c r="J25" s="683"/>
      <c r="K25" s="683"/>
      <c r="L25" s="206" t="s">
        <v>70</v>
      </c>
      <c r="M25" s="683"/>
      <c r="N25" s="684"/>
      <c r="U25" s="201"/>
      <c r="V25" s="202"/>
      <c r="W25" s="202"/>
      <c r="X25" s="202"/>
      <c r="Y25" s="203"/>
      <c r="Z25" s="205" t="s">
        <v>69</v>
      </c>
      <c r="AA25" s="207" t="s">
        <v>77</v>
      </c>
      <c r="AB25" s="202" t="s">
        <v>78</v>
      </c>
      <c r="AC25" s="202" t="s">
        <v>79</v>
      </c>
      <c r="AD25" s="202"/>
      <c r="AE25" s="202" t="s">
        <v>80</v>
      </c>
      <c r="AF25" s="202"/>
      <c r="AG25" s="203"/>
    </row>
    <row r="26" spans="2:33">
      <c r="B26" s="208"/>
      <c r="U26" s="208"/>
    </row>
  </sheetData>
  <sheetProtection algorithmName="SHA-512" hashValue="OPjSX5EvPxu3VqRdCaXz6cIWwH7OAu2Iss1rnV/OBtjm2i/h+iHyVW24ALm3DkmqXyaRCffzMToLRFFbONgQ/A==" saltValue="hwemwM09eKlUkOLYb9OiRg==" spinCount="100000" sheet="1" selectLockedCells="1"/>
  <mergeCells count="21">
    <mergeCell ref="H25:K25"/>
    <mergeCell ref="M25:N25"/>
    <mergeCell ref="M1:N1"/>
    <mergeCell ref="Z17:Z18"/>
    <mergeCell ref="U18:Y19"/>
    <mergeCell ref="Z19:Z20"/>
    <mergeCell ref="G8:N10"/>
    <mergeCell ref="G11:N13"/>
    <mergeCell ref="G14:N16"/>
    <mergeCell ref="H17:N18"/>
    <mergeCell ref="H19:N20"/>
    <mergeCell ref="G17:G18"/>
    <mergeCell ref="G6:N6"/>
    <mergeCell ref="B18:F19"/>
    <mergeCell ref="G19:G20"/>
    <mergeCell ref="G21:G22"/>
    <mergeCell ref="G23:G24"/>
    <mergeCell ref="Z21:Z22"/>
    <mergeCell ref="Z23:Z24"/>
    <mergeCell ref="H21:N22"/>
    <mergeCell ref="H23:N24"/>
  </mergeCells>
  <phoneticPr fontId="3"/>
  <conditionalFormatting sqref="G8:N20">
    <cfRule type="cellIs" dxfId="17" priority="2" operator="equal">
      <formula>""""""</formula>
    </cfRule>
  </conditionalFormatting>
  <conditionalFormatting sqref="G8:N24 G25:M25">
    <cfRule type="cellIs" dxfId="16" priority="1" operator="equal">
      <formula>$R$2</formula>
    </cfRule>
  </conditionalFormatting>
  <printOptions horizontalCentered="1"/>
  <pageMargins left="0.78740157480314965" right="0.78740157480314965" top="0.78740157480314965" bottom="0.70866141732283472" header="0.51181102362204722" footer="0.31496062992125984"/>
  <pageSetup paperSize="9" scale="96" orientation="portrait" horizontalDpi="300"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0">
    <tabColor rgb="FFFF0000"/>
  </sheetPr>
  <dimension ref="B1:M36"/>
  <sheetViews>
    <sheetView view="pageBreakPreview" topLeftCell="B7" zoomScale="85" zoomScaleNormal="85" zoomScaleSheetLayoutView="85" workbookViewId="0">
      <selection activeCell="C8" sqref="C8"/>
    </sheetView>
  </sheetViews>
  <sheetFormatPr defaultColWidth="9" defaultRowHeight="13"/>
  <cols>
    <col min="1" max="1" width="2.26953125" style="101" customWidth="1"/>
    <col min="2" max="2" width="2.6328125" style="101" customWidth="1"/>
    <col min="3" max="3" width="7.6328125" style="101" customWidth="1"/>
    <col min="4" max="4" width="44.90625" style="101" customWidth="1"/>
    <col min="5" max="5" width="3.08984375" style="101" customWidth="1"/>
    <col min="6" max="6" width="23.36328125" style="101" customWidth="1"/>
    <col min="7" max="7" width="21.90625" style="101" customWidth="1"/>
    <col min="8" max="8" width="9" style="101" customWidth="1"/>
    <col min="9" max="9" width="2.90625" style="101" customWidth="1"/>
    <col min="10" max="10" width="17.36328125" style="101" customWidth="1"/>
    <col min="11" max="11" width="14.6328125" style="101" customWidth="1"/>
    <col min="12" max="12" width="12.08984375" style="101" customWidth="1"/>
    <col min="13" max="13" width="8" style="101" customWidth="1"/>
    <col min="14" max="16384" width="9" style="101"/>
  </cols>
  <sheetData>
    <row r="1" spans="2:13" ht="28.5" customHeight="1" thickBot="1">
      <c r="C1" s="769" t="s">
        <v>270</v>
      </c>
      <c r="D1" s="770"/>
      <c r="F1" s="771" t="s">
        <v>275</v>
      </c>
      <c r="G1" s="772"/>
      <c r="H1" s="773"/>
      <c r="J1" s="755" t="s">
        <v>279</v>
      </c>
      <c r="K1" s="756"/>
      <c r="L1" s="756"/>
      <c r="M1" s="757"/>
    </row>
    <row r="2" spans="2:13" ht="28.5" customHeight="1">
      <c r="C2" s="767" t="s">
        <v>323</v>
      </c>
      <c r="D2" s="768"/>
      <c r="F2" s="752" t="s">
        <v>323</v>
      </c>
      <c r="G2" s="753"/>
      <c r="H2" s="754"/>
      <c r="J2" s="764" t="s">
        <v>323</v>
      </c>
      <c r="K2" s="765"/>
      <c r="L2" s="765"/>
      <c r="M2" s="766"/>
    </row>
    <row r="3" spans="2:13" ht="27" customHeight="1">
      <c r="C3" s="728" t="s">
        <v>421</v>
      </c>
      <c r="D3" s="729"/>
      <c r="F3" s="720" t="s">
        <v>423</v>
      </c>
      <c r="G3" s="721"/>
      <c r="H3" s="262"/>
      <c r="J3" s="701" t="s">
        <v>428</v>
      </c>
      <c r="K3" s="702"/>
      <c r="L3" s="702"/>
      <c r="M3" s="717"/>
    </row>
    <row r="4" spans="2:13" ht="27" customHeight="1">
      <c r="C4" s="728" t="s">
        <v>422</v>
      </c>
      <c r="D4" s="729"/>
      <c r="F4" s="260" t="s">
        <v>424</v>
      </c>
      <c r="G4" s="261"/>
      <c r="H4" s="262"/>
      <c r="J4" s="701" t="s">
        <v>375</v>
      </c>
      <c r="K4" s="702"/>
      <c r="L4" s="702"/>
      <c r="M4" s="717"/>
    </row>
    <row r="5" spans="2:13" ht="27" customHeight="1" thickBot="1">
      <c r="B5" s="102"/>
      <c r="C5" s="730" t="s">
        <v>324</v>
      </c>
      <c r="D5" s="731"/>
      <c r="F5" s="720" t="s">
        <v>324</v>
      </c>
      <c r="G5" s="721"/>
      <c r="H5" s="732"/>
      <c r="J5" s="263"/>
      <c r="K5" s="264"/>
      <c r="L5" s="264"/>
      <c r="M5" s="265"/>
    </row>
    <row r="6" spans="2:13" ht="13.5" customHeight="1">
      <c r="C6" s="774" t="s">
        <v>325</v>
      </c>
      <c r="D6" s="775"/>
      <c r="F6" s="746" t="s">
        <v>328</v>
      </c>
      <c r="G6" s="747"/>
      <c r="H6" s="748"/>
      <c r="J6" s="758" t="s">
        <v>336</v>
      </c>
      <c r="K6" s="759"/>
      <c r="L6" s="759"/>
      <c r="M6" s="760"/>
    </row>
    <row r="7" spans="2:13" ht="13.5" customHeight="1">
      <c r="C7" s="776"/>
      <c r="D7" s="777"/>
      <c r="F7" s="749"/>
      <c r="G7" s="750"/>
      <c r="H7" s="751"/>
      <c r="J7" s="761"/>
      <c r="K7" s="762"/>
      <c r="L7" s="762"/>
      <c r="M7" s="763"/>
    </row>
    <row r="8" spans="2:13" ht="42.75" customHeight="1">
      <c r="C8" s="259">
        <v>1</v>
      </c>
      <c r="D8" s="120" t="s">
        <v>271</v>
      </c>
      <c r="F8" s="722" t="s">
        <v>278</v>
      </c>
      <c r="G8" s="723"/>
      <c r="H8" s="724"/>
      <c r="J8" s="266" t="s">
        <v>390</v>
      </c>
      <c r="K8" s="267"/>
      <c r="L8" s="268">
        <f>G15</f>
        <v>0</v>
      </c>
      <c r="M8" s="269" t="s">
        <v>273</v>
      </c>
    </row>
    <row r="9" spans="2:13" ht="42.75" customHeight="1">
      <c r="C9" s="121"/>
      <c r="D9" s="122" t="s">
        <v>425</v>
      </c>
      <c r="F9" s="270" t="s">
        <v>276</v>
      </c>
      <c r="G9" s="271" t="str">
        <f>事前相談チェックシート!R16</f>
        <v>不要</v>
      </c>
      <c r="H9" s="262" t="s">
        <v>273</v>
      </c>
      <c r="J9" s="703" t="s">
        <v>365</v>
      </c>
      <c r="K9" s="704"/>
      <c r="L9" s="268">
        <f>事前相談チェックシート!R9</f>
        <v>0</v>
      </c>
      <c r="M9" s="269" t="s">
        <v>51</v>
      </c>
    </row>
    <row r="10" spans="2:13" ht="42.75" customHeight="1">
      <c r="C10" s="121"/>
      <c r="D10" s="122" t="s">
        <v>426</v>
      </c>
      <c r="F10" s="272" t="s">
        <v>382</v>
      </c>
      <c r="G10" s="271" t="str">
        <f>事前相談チェックシート!V22</f>
        <v>不要</v>
      </c>
      <c r="H10" s="262" t="s">
        <v>273</v>
      </c>
      <c r="J10" s="266" t="s">
        <v>272</v>
      </c>
      <c r="K10" s="273"/>
      <c r="L10" s="274">
        <f>事前相談チェックシート!V25</f>
        <v>99999</v>
      </c>
      <c r="M10" s="269" t="s">
        <v>51</v>
      </c>
    </row>
    <row r="11" spans="2:13" ht="32.25" customHeight="1">
      <c r="C11" s="119"/>
      <c r="D11" s="120"/>
      <c r="F11" s="272" t="s">
        <v>383</v>
      </c>
      <c r="G11" s="271" t="str">
        <f>事前相談チェックシート!V12</f>
        <v>不要</v>
      </c>
      <c r="H11" s="262" t="s">
        <v>273</v>
      </c>
      <c r="J11" s="701" t="s">
        <v>373</v>
      </c>
      <c r="K11" s="702"/>
      <c r="L11" s="274">
        <f>PI()*(L10/2)^2</f>
        <v>7853824555.1272011</v>
      </c>
      <c r="M11" s="269" t="s">
        <v>374</v>
      </c>
    </row>
    <row r="12" spans="2:13" ht="22.5" customHeight="1" thickBot="1">
      <c r="C12" s="119"/>
      <c r="D12" s="120"/>
      <c r="F12" s="275"/>
      <c r="G12" s="345">
        <f>IF(MAX(G9:G11)=G9,1,IF(MAX(G9:G11)=G10,2,3))</f>
        <v>3</v>
      </c>
      <c r="H12" s="276"/>
      <c r="J12" s="705" t="s">
        <v>337</v>
      </c>
      <c r="K12" s="706"/>
      <c r="L12" s="706"/>
      <c r="M12" s="707"/>
    </row>
    <row r="13" spans="2:13" ht="22.5" customHeight="1">
      <c r="C13" s="767" t="s">
        <v>274</v>
      </c>
      <c r="D13" s="768"/>
      <c r="F13" s="752" t="s">
        <v>329</v>
      </c>
      <c r="G13" s="753"/>
      <c r="H13" s="754"/>
      <c r="J13" s="764" t="s">
        <v>329</v>
      </c>
      <c r="K13" s="765"/>
      <c r="L13" s="765"/>
      <c r="M13" s="766"/>
    </row>
    <row r="14" spans="2:13" ht="39" customHeight="1">
      <c r="C14" s="778" t="s">
        <v>327</v>
      </c>
      <c r="D14" s="779"/>
      <c r="F14" s="725" t="s">
        <v>331</v>
      </c>
      <c r="G14" s="726"/>
      <c r="H14" s="727"/>
      <c r="J14" s="708" t="s">
        <v>377</v>
      </c>
      <c r="K14" s="709"/>
      <c r="L14" s="709"/>
      <c r="M14" s="710"/>
    </row>
    <row r="15" spans="2:13" ht="22.5" customHeight="1">
      <c r="C15" s="718" t="s">
        <v>378</v>
      </c>
      <c r="D15" s="719"/>
      <c r="F15" s="277" t="s">
        <v>277</v>
      </c>
      <c r="G15" s="281"/>
      <c r="H15" s="278" t="s">
        <v>330</v>
      </c>
      <c r="J15" s="703" t="s">
        <v>376</v>
      </c>
      <c r="K15" s="704"/>
      <c r="L15" s="412">
        <f>MAX('施設諸元（ポンプ）'!F7:F56)</f>
        <v>0</v>
      </c>
      <c r="M15" s="269" t="s">
        <v>326</v>
      </c>
    </row>
    <row r="16" spans="2:13" ht="22.5" customHeight="1">
      <c r="C16" s="715">
        <f>事前相談チェックシート!U25</f>
        <v>99999</v>
      </c>
      <c r="D16" s="716"/>
      <c r="F16" s="347"/>
      <c r="G16" s="348"/>
      <c r="H16" s="278"/>
      <c r="J16" s="701" t="s">
        <v>332</v>
      </c>
      <c r="K16" s="702"/>
      <c r="L16" s="268">
        <f>MAX('施設諸元（ポンプ）'!C7:C56)</f>
        <v>0</v>
      </c>
      <c r="M16" s="269" t="s">
        <v>273</v>
      </c>
    </row>
    <row r="17" spans="3:13" ht="22.5" customHeight="1">
      <c r="C17" s="718" t="s">
        <v>371</v>
      </c>
      <c r="D17" s="719"/>
      <c r="F17" s="739" t="s">
        <v>427</v>
      </c>
      <c r="G17" s="740"/>
      <c r="H17" s="741"/>
      <c r="J17" s="701" t="s">
        <v>85</v>
      </c>
      <c r="K17" s="702"/>
      <c r="L17" s="346">
        <f>事前相談チェックシート!U25</f>
        <v>99999</v>
      </c>
      <c r="M17" s="269" t="s">
        <v>326</v>
      </c>
    </row>
    <row r="18" spans="3:13" ht="22.5" customHeight="1">
      <c r="C18" s="715">
        <f>浸透計算!B2</f>
        <v>0.43075000000000002</v>
      </c>
      <c r="D18" s="716"/>
      <c r="F18" s="739"/>
      <c r="G18" s="740"/>
      <c r="H18" s="741"/>
      <c r="J18" s="701" t="s">
        <v>333</v>
      </c>
      <c r="K18" s="702"/>
      <c r="L18" s="346">
        <f>MAX('調節計算（ポンプ）'!E7:E151)</f>
        <v>9.5699999999999993E-2</v>
      </c>
      <c r="M18" s="269" t="s">
        <v>326</v>
      </c>
    </row>
    <row r="19" spans="3:13" ht="22.5" customHeight="1">
      <c r="C19" s="718" t="s">
        <v>370</v>
      </c>
      <c r="D19" s="719"/>
      <c r="F19" s="739"/>
      <c r="G19" s="740"/>
      <c r="H19" s="741"/>
      <c r="J19" s="266"/>
      <c r="K19" s="267"/>
      <c r="L19" s="267"/>
      <c r="M19" s="269"/>
    </row>
    <row r="20" spans="3:13" ht="22.5" customHeight="1">
      <c r="C20" s="715">
        <f>浸透計算!C2</f>
        <v>0.43075000000000002</v>
      </c>
      <c r="D20" s="716"/>
      <c r="F20" s="739"/>
      <c r="G20" s="740"/>
      <c r="H20" s="741"/>
      <c r="J20" s="266" t="s">
        <v>334</v>
      </c>
      <c r="K20" s="267"/>
      <c r="L20" s="279" t="str">
        <f>IF(L16&gt;=L8,"O.K.","N.G.")</f>
        <v>O.K.</v>
      </c>
      <c r="M20" s="269"/>
    </row>
    <row r="21" spans="3:13" ht="22.5" customHeight="1">
      <c r="C21" s="715" t="s">
        <v>372</v>
      </c>
      <c r="D21" s="716"/>
      <c r="F21" s="270"/>
      <c r="G21" s="280"/>
      <c r="H21" s="262"/>
      <c r="J21" s="266" t="s">
        <v>335</v>
      </c>
      <c r="K21" s="267"/>
      <c r="L21" s="279" t="str">
        <f>IF(L18&lt;=L17,"O.K.","N.G")</f>
        <v>O.K.</v>
      </c>
      <c r="M21" s="269"/>
    </row>
    <row r="22" spans="3:13" ht="22.5" customHeight="1">
      <c r="C22" s="715"/>
      <c r="D22" s="716"/>
      <c r="F22" s="270"/>
      <c r="G22" s="280"/>
      <c r="H22" s="262"/>
      <c r="J22" s="266"/>
      <c r="K22" s="267"/>
      <c r="L22" s="267"/>
      <c r="M22" s="269"/>
    </row>
    <row r="23" spans="3:13" ht="22.5" customHeight="1">
      <c r="C23" s="119"/>
      <c r="D23" s="120"/>
      <c r="F23" s="270"/>
      <c r="G23" s="280"/>
      <c r="H23" s="262"/>
      <c r="J23" s="266"/>
      <c r="K23" s="267"/>
      <c r="L23" s="267"/>
      <c r="M23" s="269"/>
    </row>
    <row r="24" spans="3:13" ht="22.5" customHeight="1">
      <c r="C24" s="119"/>
      <c r="D24" s="120"/>
      <c r="F24" s="270"/>
      <c r="G24" s="280"/>
      <c r="H24" s="262"/>
      <c r="J24" s="266"/>
      <c r="K24" s="267"/>
      <c r="L24" s="267"/>
      <c r="M24" s="269"/>
    </row>
    <row r="25" spans="3:13" ht="26.25" customHeight="1">
      <c r="C25" s="711" t="s">
        <v>397</v>
      </c>
      <c r="D25" s="712"/>
      <c r="F25" s="733" t="s">
        <v>398</v>
      </c>
      <c r="G25" s="734"/>
      <c r="H25" s="735"/>
      <c r="J25" s="703" t="s">
        <v>441</v>
      </c>
      <c r="K25" s="704"/>
      <c r="L25" s="704"/>
      <c r="M25" s="742"/>
    </row>
    <row r="26" spans="3:13" ht="26.25" customHeight="1">
      <c r="C26" s="711"/>
      <c r="D26" s="712"/>
      <c r="F26" s="733"/>
      <c r="G26" s="734"/>
      <c r="H26" s="735"/>
      <c r="J26" s="703"/>
      <c r="K26" s="704"/>
      <c r="L26" s="704"/>
      <c r="M26" s="742"/>
    </row>
    <row r="27" spans="3:13" ht="26.25" customHeight="1" thickBot="1">
      <c r="C27" s="713"/>
      <c r="D27" s="714"/>
      <c r="F27" s="736"/>
      <c r="G27" s="737"/>
      <c r="H27" s="738"/>
      <c r="J27" s="743"/>
      <c r="K27" s="744"/>
      <c r="L27" s="744"/>
      <c r="M27" s="745"/>
    </row>
    <row r="36" spans="4:4">
      <c r="D36" s="117"/>
    </row>
  </sheetData>
  <sheetProtection algorithmName="SHA-512" hashValue="NjSASvU0MEkiJFkmHwm/KEEDzNQk6pq2q5L1MBEiW4cda4RhRvPJWeQ++zmqZmnPm9EmutrK84Uqzf+VhqU+jA==" saltValue="S+WqH5+W/pQF9TBybr+KMQ==" spinCount="100000" sheet="1" selectLockedCells="1"/>
  <mergeCells count="42">
    <mergeCell ref="C13:D13"/>
    <mergeCell ref="C6:D7"/>
    <mergeCell ref="C14:D14"/>
    <mergeCell ref="C20:D20"/>
    <mergeCell ref="C22:D22"/>
    <mergeCell ref="C15:D15"/>
    <mergeCell ref="C16:D16"/>
    <mergeCell ref="C2:D2"/>
    <mergeCell ref="F2:H2"/>
    <mergeCell ref="J2:M2"/>
    <mergeCell ref="C1:D1"/>
    <mergeCell ref="F1:H1"/>
    <mergeCell ref="F6:H7"/>
    <mergeCell ref="F13:H13"/>
    <mergeCell ref="J1:M1"/>
    <mergeCell ref="J6:M7"/>
    <mergeCell ref="J9:K9"/>
    <mergeCell ref="J13:M13"/>
    <mergeCell ref="J4:M4"/>
    <mergeCell ref="J11:K11"/>
    <mergeCell ref="C25:D27"/>
    <mergeCell ref="C21:D21"/>
    <mergeCell ref="J3:M3"/>
    <mergeCell ref="C17:D17"/>
    <mergeCell ref="C18:D18"/>
    <mergeCell ref="C19:D19"/>
    <mergeCell ref="F3:G3"/>
    <mergeCell ref="F8:H8"/>
    <mergeCell ref="F14:H14"/>
    <mergeCell ref="C4:D4"/>
    <mergeCell ref="C3:D3"/>
    <mergeCell ref="C5:D5"/>
    <mergeCell ref="F5:H5"/>
    <mergeCell ref="F25:H27"/>
    <mergeCell ref="F17:H20"/>
    <mergeCell ref="J25:M27"/>
    <mergeCell ref="J18:K18"/>
    <mergeCell ref="J15:K15"/>
    <mergeCell ref="J16:K16"/>
    <mergeCell ref="J17:K17"/>
    <mergeCell ref="J12:M12"/>
    <mergeCell ref="J14:M14"/>
  </mergeCells>
  <phoneticPr fontId="3"/>
  <conditionalFormatting sqref="G9:G11">
    <cfRule type="top10" dxfId="15" priority="1" rank="1"/>
  </conditionalFormatting>
  <pageMargins left="0.7" right="0.7" top="0.75" bottom="0.75" header="0.3" footer="0.3"/>
  <pageSetup paperSize="9" scale="44"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3489" r:id="rId4" name="Option Button 1">
              <controlPr defaultSize="0" autoFill="0" autoLine="0" autoPict="0">
                <anchor moveWithCells="1">
                  <from>
                    <xdr:col>2</xdr:col>
                    <xdr:colOff>114300</xdr:colOff>
                    <xdr:row>7</xdr:row>
                    <xdr:rowOff>165100</xdr:rowOff>
                  </from>
                  <to>
                    <xdr:col>2</xdr:col>
                    <xdr:colOff>419100</xdr:colOff>
                    <xdr:row>7</xdr:row>
                    <xdr:rowOff>419100</xdr:rowOff>
                  </to>
                </anchor>
              </controlPr>
            </control>
          </mc:Choice>
        </mc:AlternateContent>
        <mc:AlternateContent xmlns:mc="http://schemas.openxmlformats.org/markup-compatibility/2006">
          <mc:Choice Requires="x14">
            <control shapeId="63490" r:id="rId5" name="Option Button 2">
              <controlPr defaultSize="0" autoFill="0" autoLine="0" autoPict="0">
                <anchor moveWithCells="1">
                  <from>
                    <xdr:col>2</xdr:col>
                    <xdr:colOff>114300</xdr:colOff>
                    <xdr:row>8</xdr:row>
                    <xdr:rowOff>165100</xdr:rowOff>
                  </from>
                  <to>
                    <xdr:col>2</xdr:col>
                    <xdr:colOff>419100</xdr:colOff>
                    <xdr:row>8</xdr:row>
                    <xdr:rowOff>419100</xdr:rowOff>
                  </to>
                </anchor>
              </controlPr>
            </control>
          </mc:Choice>
        </mc:AlternateContent>
        <mc:AlternateContent xmlns:mc="http://schemas.openxmlformats.org/markup-compatibility/2006">
          <mc:Choice Requires="x14">
            <control shapeId="63491" r:id="rId6" name="Option Button 3">
              <controlPr defaultSize="0" autoFill="0" autoLine="0" autoPict="0">
                <anchor moveWithCells="1">
                  <from>
                    <xdr:col>2</xdr:col>
                    <xdr:colOff>114300</xdr:colOff>
                    <xdr:row>9</xdr:row>
                    <xdr:rowOff>165100</xdr:rowOff>
                  </from>
                  <to>
                    <xdr:col>2</xdr:col>
                    <xdr:colOff>419100</xdr:colOff>
                    <xdr:row>9</xdr:row>
                    <xdr:rowOff>419100</xdr:rowOff>
                  </to>
                </anchor>
              </controlPr>
            </control>
          </mc:Choice>
        </mc:AlternateContent>
        <mc:AlternateContent xmlns:mc="http://schemas.openxmlformats.org/markup-compatibility/2006">
          <mc:Choice Requires="x14">
            <control shapeId="63492" r:id="rId7" name="Button 4">
              <controlPr defaultSize="0" print="0" autoFill="0" autoPict="0" macro="[0]!必要貯留量の算定">
                <anchor moveWithCells="1" sizeWithCells="1">
                  <from>
                    <xdr:col>5</xdr:col>
                    <xdr:colOff>838200</xdr:colOff>
                    <xdr:row>21</xdr:row>
                    <xdr:rowOff>38100</xdr:rowOff>
                  </from>
                  <to>
                    <xdr:col>6</xdr:col>
                    <xdr:colOff>1333500</xdr:colOff>
                    <xdr:row>23</xdr:row>
                    <xdr:rowOff>165100</xdr:rowOff>
                  </to>
                </anchor>
              </controlPr>
            </control>
          </mc:Choice>
        </mc:AlternateContent>
        <mc:AlternateContent xmlns:mc="http://schemas.openxmlformats.org/markup-compatibility/2006">
          <mc:Choice Requires="x14">
            <control shapeId="63493" r:id="rId8" name="ボタン 1">
              <controlPr defaultSize="0" print="0" autoFill="0" autoPict="0" macro="[0]!CalcShinto_heiyou" altText="計　算　実　行　/　再　設　定">
                <anchor moveWithCells="1" sizeWithCells="1">
                  <from>
                    <xdr:col>3</xdr:col>
                    <xdr:colOff>0</xdr:colOff>
                    <xdr:row>21</xdr:row>
                    <xdr:rowOff>171450</xdr:rowOff>
                  </from>
                  <to>
                    <xdr:col>3</xdr:col>
                    <xdr:colOff>2165350</xdr:colOff>
                    <xdr:row>24</xdr:row>
                    <xdr:rowOff>0</xdr:rowOff>
                  </to>
                </anchor>
              </controlPr>
            </control>
          </mc:Choice>
        </mc:AlternateContent>
        <mc:AlternateContent xmlns:mc="http://schemas.openxmlformats.org/markup-compatibility/2006">
          <mc:Choice Requires="x14">
            <control shapeId="63501" r:id="rId9" name="ボタン 3">
              <controlPr defaultSize="0" print="0" autoFill="0" autoPict="0" macro="[0]!CalcPonp">
                <anchor moveWithCells="1" sizeWithCells="1">
                  <from>
                    <xdr:col>9</xdr:col>
                    <xdr:colOff>755650</xdr:colOff>
                    <xdr:row>21</xdr:row>
                    <xdr:rowOff>50800</xdr:rowOff>
                  </from>
                  <to>
                    <xdr:col>11</xdr:col>
                    <xdr:colOff>488950</xdr:colOff>
                    <xdr:row>23</xdr:row>
                    <xdr:rowOff>171450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00B0F0"/>
  </sheetPr>
  <dimension ref="A1:M46"/>
  <sheetViews>
    <sheetView view="pageBreakPreview" zoomScale="130" zoomScaleNormal="100" zoomScaleSheetLayoutView="130" workbookViewId="0">
      <selection activeCell="L8" sqref="L8"/>
    </sheetView>
  </sheetViews>
  <sheetFormatPr defaultRowHeight="13"/>
  <cols>
    <col min="1" max="1" width="4.90625" style="39" customWidth="1"/>
    <col min="2" max="2" width="3.08984375" style="39" bestFit="1" customWidth="1"/>
    <col min="3" max="4" width="7.6328125" style="39" customWidth="1"/>
    <col min="5" max="5" width="3.26953125" style="39" bestFit="1" customWidth="1"/>
    <col min="6" max="7" width="7.6328125" style="39" customWidth="1"/>
    <col min="8" max="8" width="3.26953125" style="39" bestFit="1" customWidth="1"/>
    <col min="9" max="10" width="7.6328125" style="39" customWidth="1"/>
    <col min="11" max="11" width="3.26953125" style="39" bestFit="1" customWidth="1"/>
    <col min="12" max="13" width="7.6328125" style="39" customWidth="1"/>
    <col min="14" max="14" width="0.90625" style="39" customWidth="1"/>
    <col min="15" max="256" width="9" style="39"/>
    <col min="257" max="257" width="4.90625" style="39" customWidth="1"/>
    <col min="258" max="258" width="3.08984375" style="39" bestFit="1" customWidth="1"/>
    <col min="259" max="260" width="7.6328125" style="39" customWidth="1"/>
    <col min="261" max="261" width="3.26953125" style="39" bestFit="1" customWidth="1"/>
    <col min="262" max="263" width="7.6328125" style="39" customWidth="1"/>
    <col min="264" max="264" width="3.26953125" style="39" bestFit="1" customWidth="1"/>
    <col min="265" max="266" width="7.6328125" style="39" customWidth="1"/>
    <col min="267" max="267" width="3.26953125" style="39" bestFit="1" customWidth="1"/>
    <col min="268" max="269" width="7.6328125" style="39" customWidth="1"/>
    <col min="270" max="270" width="0.90625" style="39" customWidth="1"/>
    <col min="271" max="512" width="9" style="39"/>
    <col min="513" max="513" width="4.90625" style="39" customWidth="1"/>
    <col min="514" max="514" width="3.08984375" style="39" bestFit="1" customWidth="1"/>
    <col min="515" max="516" width="7.6328125" style="39" customWidth="1"/>
    <col min="517" max="517" width="3.26953125" style="39" bestFit="1" customWidth="1"/>
    <col min="518" max="519" width="7.6328125" style="39" customWidth="1"/>
    <col min="520" max="520" width="3.26953125" style="39" bestFit="1" customWidth="1"/>
    <col min="521" max="522" width="7.6328125" style="39" customWidth="1"/>
    <col min="523" max="523" width="3.26953125" style="39" bestFit="1" customWidth="1"/>
    <col min="524" max="525" width="7.6328125" style="39" customWidth="1"/>
    <col min="526" max="526" width="0.90625" style="39" customWidth="1"/>
    <col min="527" max="768" width="9" style="39"/>
    <col min="769" max="769" width="4.90625" style="39" customWidth="1"/>
    <col min="770" max="770" width="3.08984375" style="39" bestFit="1" customWidth="1"/>
    <col min="771" max="772" width="7.6328125" style="39" customWidth="1"/>
    <col min="773" max="773" width="3.26953125" style="39" bestFit="1" customWidth="1"/>
    <col min="774" max="775" width="7.6328125" style="39" customWidth="1"/>
    <col min="776" max="776" width="3.26953125" style="39" bestFit="1" customWidth="1"/>
    <col min="777" max="778" width="7.6328125" style="39" customWidth="1"/>
    <col min="779" max="779" width="3.26953125" style="39" bestFit="1" customWidth="1"/>
    <col min="780" max="781" width="7.6328125" style="39" customWidth="1"/>
    <col min="782" max="782" width="0.90625" style="39" customWidth="1"/>
    <col min="783" max="1024" width="9" style="39"/>
    <col min="1025" max="1025" width="4.90625" style="39" customWidth="1"/>
    <col min="1026" max="1026" width="3.08984375" style="39" bestFit="1" customWidth="1"/>
    <col min="1027" max="1028" width="7.6328125" style="39" customWidth="1"/>
    <col min="1029" max="1029" width="3.26953125" style="39" bestFit="1" customWidth="1"/>
    <col min="1030" max="1031" width="7.6328125" style="39" customWidth="1"/>
    <col min="1032" max="1032" width="3.26953125" style="39" bestFit="1" customWidth="1"/>
    <col min="1033" max="1034" width="7.6328125" style="39" customWidth="1"/>
    <col min="1035" max="1035" width="3.26953125" style="39" bestFit="1" customWidth="1"/>
    <col min="1036" max="1037" width="7.6328125" style="39" customWidth="1"/>
    <col min="1038" max="1038" width="0.90625" style="39" customWidth="1"/>
    <col min="1039" max="1280" width="9" style="39"/>
    <col min="1281" max="1281" width="4.90625" style="39" customWidth="1"/>
    <col min="1282" max="1282" width="3.08984375" style="39" bestFit="1" customWidth="1"/>
    <col min="1283" max="1284" width="7.6328125" style="39" customWidth="1"/>
    <col min="1285" max="1285" width="3.26953125" style="39" bestFit="1" customWidth="1"/>
    <col min="1286" max="1287" width="7.6328125" style="39" customWidth="1"/>
    <col min="1288" max="1288" width="3.26953125" style="39" bestFit="1" customWidth="1"/>
    <col min="1289" max="1290" width="7.6328125" style="39" customWidth="1"/>
    <col min="1291" max="1291" width="3.26953125" style="39" bestFit="1" customWidth="1"/>
    <col min="1292" max="1293" width="7.6328125" style="39" customWidth="1"/>
    <col min="1294" max="1294" width="0.90625" style="39" customWidth="1"/>
    <col min="1295" max="1536" width="9" style="39"/>
    <col min="1537" max="1537" width="4.90625" style="39" customWidth="1"/>
    <col min="1538" max="1538" width="3.08984375" style="39" bestFit="1" customWidth="1"/>
    <col min="1539" max="1540" width="7.6328125" style="39" customWidth="1"/>
    <col min="1541" max="1541" width="3.26953125" style="39" bestFit="1" customWidth="1"/>
    <col min="1542" max="1543" width="7.6328125" style="39" customWidth="1"/>
    <col min="1544" max="1544" width="3.26953125" style="39" bestFit="1" customWidth="1"/>
    <col min="1545" max="1546" width="7.6328125" style="39" customWidth="1"/>
    <col min="1547" max="1547" width="3.26953125" style="39" bestFit="1" customWidth="1"/>
    <col min="1548" max="1549" width="7.6328125" style="39" customWidth="1"/>
    <col min="1550" max="1550" width="0.90625" style="39" customWidth="1"/>
    <col min="1551" max="1792" width="9" style="39"/>
    <col min="1793" max="1793" width="4.90625" style="39" customWidth="1"/>
    <col min="1794" max="1794" width="3.08984375" style="39" bestFit="1" customWidth="1"/>
    <col min="1795" max="1796" width="7.6328125" style="39" customWidth="1"/>
    <col min="1797" max="1797" width="3.26953125" style="39" bestFit="1" customWidth="1"/>
    <col min="1798" max="1799" width="7.6328125" style="39" customWidth="1"/>
    <col min="1800" max="1800" width="3.26953125" style="39" bestFit="1" customWidth="1"/>
    <col min="1801" max="1802" width="7.6328125" style="39" customWidth="1"/>
    <col min="1803" max="1803" width="3.26953125" style="39" bestFit="1" customWidth="1"/>
    <col min="1804" max="1805" width="7.6328125" style="39" customWidth="1"/>
    <col min="1806" max="1806" width="0.90625" style="39" customWidth="1"/>
    <col min="1807" max="2048" width="9" style="39"/>
    <col min="2049" max="2049" width="4.90625" style="39" customWidth="1"/>
    <col min="2050" max="2050" width="3.08984375" style="39" bestFit="1" customWidth="1"/>
    <col min="2051" max="2052" width="7.6328125" style="39" customWidth="1"/>
    <col min="2053" max="2053" width="3.26953125" style="39" bestFit="1" customWidth="1"/>
    <col min="2054" max="2055" width="7.6328125" style="39" customWidth="1"/>
    <col min="2056" max="2056" width="3.26953125" style="39" bestFit="1" customWidth="1"/>
    <col min="2057" max="2058" width="7.6328125" style="39" customWidth="1"/>
    <col min="2059" max="2059" width="3.26953125" style="39" bestFit="1" customWidth="1"/>
    <col min="2060" max="2061" width="7.6328125" style="39" customWidth="1"/>
    <col min="2062" max="2062" width="0.90625" style="39" customWidth="1"/>
    <col min="2063" max="2304" width="9" style="39"/>
    <col min="2305" max="2305" width="4.90625" style="39" customWidth="1"/>
    <col min="2306" max="2306" width="3.08984375" style="39" bestFit="1" customWidth="1"/>
    <col min="2307" max="2308" width="7.6328125" style="39" customWidth="1"/>
    <col min="2309" max="2309" width="3.26953125" style="39" bestFit="1" customWidth="1"/>
    <col min="2310" max="2311" width="7.6328125" style="39" customWidth="1"/>
    <col min="2312" max="2312" width="3.26953125" style="39" bestFit="1" customWidth="1"/>
    <col min="2313" max="2314" width="7.6328125" style="39" customWidth="1"/>
    <col min="2315" max="2315" width="3.26953125" style="39" bestFit="1" customWidth="1"/>
    <col min="2316" max="2317" width="7.6328125" style="39" customWidth="1"/>
    <col min="2318" max="2318" width="0.90625" style="39" customWidth="1"/>
    <col min="2319" max="2560" width="9" style="39"/>
    <col min="2561" max="2561" width="4.90625" style="39" customWidth="1"/>
    <col min="2562" max="2562" width="3.08984375" style="39" bestFit="1" customWidth="1"/>
    <col min="2563" max="2564" width="7.6328125" style="39" customWidth="1"/>
    <col min="2565" max="2565" width="3.26953125" style="39" bestFit="1" customWidth="1"/>
    <col min="2566" max="2567" width="7.6328125" style="39" customWidth="1"/>
    <col min="2568" max="2568" width="3.26953125" style="39" bestFit="1" customWidth="1"/>
    <col min="2569" max="2570" width="7.6328125" style="39" customWidth="1"/>
    <col min="2571" max="2571" width="3.26953125" style="39" bestFit="1" customWidth="1"/>
    <col min="2572" max="2573" width="7.6328125" style="39" customWidth="1"/>
    <col min="2574" max="2574" width="0.90625" style="39" customWidth="1"/>
    <col min="2575" max="2816" width="9" style="39"/>
    <col min="2817" max="2817" width="4.90625" style="39" customWidth="1"/>
    <col min="2818" max="2818" width="3.08984375" style="39" bestFit="1" customWidth="1"/>
    <col min="2819" max="2820" width="7.6328125" style="39" customWidth="1"/>
    <col min="2821" max="2821" width="3.26953125" style="39" bestFit="1" customWidth="1"/>
    <col min="2822" max="2823" width="7.6328125" style="39" customWidth="1"/>
    <col min="2824" max="2824" width="3.26953125" style="39" bestFit="1" customWidth="1"/>
    <col min="2825" max="2826" width="7.6328125" style="39" customWidth="1"/>
    <col min="2827" max="2827" width="3.26953125" style="39" bestFit="1" customWidth="1"/>
    <col min="2828" max="2829" width="7.6328125" style="39" customWidth="1"/>
    <col min="2830" max="2830" width="0.90625" style="39" customWidth="1"/>
    <col min="2831" max="3072" width="9" style="39"/>
    <col min="3073" max="3073" width="4.90625" style="39" customWidth="1"/>
    <col min="3074" max="3074" width="3.08984375" style="39" bestFit="1" customWidth="1"/>
    <col min="3075" max="3076" width="7.6328125" style="39" customWidth="1"/>
    <col min="3077" max="3077" width="3.26953125" style="39" bestFit="1" customWidth="1"/>
    <col min="3078" max="3079" width="7.6328125" style="39" customWidth="1"/>
    <col min="3080" max="3080" width="3.26953125" style="39" bestFit="1" customWidth="1"/>
    <col min="3081" max="3082" width="7.6328125" style="39" customWidth="1"/>
    <col min="3083" max="3083" width="3.26953125" style="39" bestFit="1" customWidth="1"/>
    <col min="3084" max="3085" width="7.6328125" style="39" customWidth="1"/>
    <col min="3086" max="3086" width="0.90625" style="39" customWidth="1"/>
    <col min="3087" max="3328" width="9" style="39"/>
    <col min="3329" max="3329" width="4.90625" style="39" customWidth="1"/>
    <col min="3330" max="3330" width="3.08984375" style="39" bestFit="1" customWidth="1"/>
    <col min="3331" max="3332" width="7.6328125" style="39" customWidth="1"/>
    <col min="3333" max="3333" width="3.26953125" style="39" bestFit="1" customWidth="1"/>
    <col min="3334" max="3335" width="7.6328125" style="39" customWidth="1"/>
    <col min="3336" max="3336" width="3.26953125" style="39" bestFit="1" customWidth="1"/>
    <col min="3337" max="3338" width="7.6328125" style="39" customWidth="1"/>
    <col min="3339" max="3339" width="3.26953125" style="39" bestFit="1" customWidth="1"/>
    <col min="3340" max="3341" width="7.6328125" style="39" customWidth="1"/>
    <col min="3342" max="3342" width="0.90625" style="39" customWidth="1"/>
    <col min="3343" max="3584" width="9" style="39"/>
    <col min="3585" max="3585" width="4.90625" style="39" customWidth="1"/>
    <col min="3586" max="3586" width="3.08984375" style="39" bestFit="1" customWidth="1"/>
    <col min="3587" max="3588" width="7.6328125" style="39" customWidth="1"/>
    <col min="3589" max="3589" width="3.26953125" style="39" bestFit="1" customWidth="1"/>
    <col min="3590" max="3591" width="7.6328125" style="39" customWidth="1"/>
    <col min="3592" max="3592" width="3.26953125" style="39" bestFit="1" customWidth="1"/>
    <col min="3593" max="3594" width="7.6328125" style="39" customWidth="1"/>
    <col min="3595" max="3595" width="3.26953125" style="39" bestFit="1" customWidth="1"/>
    <col min="3596" max="3597" width="7.6328125" style="39" customWidth="1"/>
    <col min="3598" max="3598" width="0.90625" style="39" customWidth="1"/>
    <col min="3599" max="3840" width="9" style="39"/>
    <col min="3841" max="3841" width="4.90625" style="39" customWidth="1"/>
    <col min="3842" max="3842" width="3.08984375" style="39" bestFit="1" customWidth="1"/>
    <col min="3843" max="3844" width="7.6328125" style="39" customWidth="1"/>
    <col min="3845" max="3845" width="3.26953125" style="39" bestFit="1" customWidth="1"/>
    <col min="3846" max="3847" width="7.6328125" style="39" customWidth="1"/>
    <col min="3848" max="3848" width="3.26953125" style="39" bestFit="1" customWidth="1"/>
    <col min="3849" max="3850" width="7.6328125" style="39" customWidth="1"/>
    <col min="3851" max="3851" width="3.26953125" style="39" bestFit="1" customWidth="1"/>
    <col min="3852" max="3853" width="7.6328125" style="39" customWidth="1"/>
    <col min="3854" max="3854" width="0.90625" style="39" customWidth="1"/>
    <col min="3855" max="4096" width="9" style="39"/>
    <col min="4097" max="4097" width="4.90625" style="39" customWidth="1"/>
    <col min="4098" max="4098" width="3.08984375" style="39" bestFit="1" customWidth="1"/>
    <col min="4099" max="4100" width="7.6328125" style="39" customWidth="1"/>
    <col min="4101" max="4101" width="3.26953125" style="39" bestFit="1" customWidth="1"/>
    <col min="4102" max="4103" width="7.6328125" style="39" customWidth="1"/>
    <col min="4104" max="4104" width="3.26953125" style="39" bestFit="1" customWidth="1"/>
    <col min="4105" max="4106" width="7.6328125" style="39" customWidth="1"/>
    <col min="4107" max="4107" width="3.26953125" style="39" bestFit="1" customWidth="1"/>
    <col min="4108" max="4109" width="7.6328125" style="39" customWidth="1"/>
    <col min="4110" max="4110" width="0.90625" style="39" customWidth="1"/>
    <col min="4111" max="4352" width="9" style="39"/>
    <col min="4353" max="4353" width="4.90625" style="39" customWidth="1"/>
    <col min="4354" max="4354" width="3.08984375" style="39" bestFit="1" customWidth="1"/>
    <col min="4355" max="4356" width="7.6328125" style="39" customWidth="1"/>
    <col min="4357" max="4357" width="3.26953125" style="39" bestFit="1" customWidth="1"/>
    <col min="4358" max="4359" width="7.6328125" style="39" customWidth="1"/>
    <col min="4360" max="4360" width="3.26953125" style="39" bestFit="1" customWidth="1"/>
    <col min="4361" max="4362" width="7.6328125" style="39" customWidth="1"/>
    <col min="4363" max="4363" width="3.26953125" style="39" bestFit="1" customWidth="1"/>
    <col min="4364" max="4365" width="7.6328125" style="39" customWidth="1"/>
    <col min="4366" max="4366" width="0.90625" style="39" customWidth="1"/>
    <col min="4367" max="4608" width="9" style="39"/>
    <col min="4609" max="4609" width="4.90625" style="39" customWidth="1"/>
    <col min="4610" max="4610" width="3.08984375" style="39" bestFit="1" customWidth="1"/>
    <col min="4611" max="4612" width="7.6328125" style="39" customWidth="1"/>
    <col min="4613" max="4613" width="3.26953125" style="39" bestFit="1" customWidth="1"/>
    <col min="4614" max="4615" width="7.6328125" style="39" customWidth="1"/>
    <col min="4616" max="4616" width="3.26953125" style="39" bestFit="1" customWidth="1"/>
    <col min="4617" max="4618" width="7.6328125" style="39" customWidth="1"/>
    <col min="4619" max="4619" width="3.26953125" style="39" bestFit="1" customWidth="1"/>
    <col min="4620" max="4621" width="7.6328125" style="39" customWidth="1"/>
    <col min="4622" max="4622" width="0.90625" style="39" customWidth="1"/>
    <col min="4623" max="4864" width="9" style="39"/>
    <col min="4865" max="4865" width="4.90625" style="39" customWidth="1"/>
    <col min="4866" max="4866" width="3.08984375" style="39" bestFit="1" customWidth="1"/>
    <col min="4867" max="4868" width="7.6328125" style="39" customWidth="1"/>
    <col min="4869" max="4869" width="3.26953125" style="39" bestFit="1" customWidth="1"/>
    <col min="4870" max="4871" width="7.6328125" style="39" customWidth="1"/>
    <col min="4872" max="4872" width="3.26953125" style="39" bestFit="1" customWidth="1"/>
    <col min="4873" max="4874" width="7.6328125" style="39" customWidth="1"/>
    <col min="4875" max="4875" width="3.26953125" style="39" bestFit="1" customWidth="1"/>
    <col min="4876" max="4877" width="7.6328125" style="39" customWidth="1"/>
    <col min="4878" max="4878" width="0.90625" style="39" customWidth="1"/>
    <col min="4879" max="5120" width="9" style="39"/>
    <col min="5121" max="5121" width="4.90625" style="39" customWidth="1"/>
    <col min="5122" max="5122" width="3.08984375" style="39" bestFit="1" customWidth="1"/>
    <col min="5123" max="5124" width="7.6328125" style="39" customWidth="1"/>
    <col min="5125" max="5125" width="3.26953125" style="39" bestFit="1" customWidth="1"/>
    <col min="5126" max="5127" width="7.6328125" style="39" customWidth="1"/>
    <col min="5128" max="5128" width="3.26953125" style="39" bestFit="1" customWidth="1"/>
    <col min="5129" max="5130" width="7.6328125" style="39" customWidth="1"/>
    <col min="5131" max="5131" width="3.26953125" style="39" bestFit="1" customWidth="1"/>
    <col min="5132" max="5133" width="7.6328125" style="39" customWidth="1"/>
    <col min="5134" max="5134" width="0.90625" style="39" customWidth="1"/>
    <col min="5135" max="5376" width="9" style="39"/>
    <col min="5377" max="5377" width="4.90625" style="39" customWidth="1"/>
    <col min="5378" max="5378" width="3.08984375" style="39" bestFit="1" customWidth="1"/>
    <col min="5379" max="5380" width="7.6328125" style="39" customWidth="1"/>
    <col min="5381" max="5381" width="3.26953125" style="39" bestFit="1" customWidth="1"/>
    <col min="5382" max="5383" width="7.6328125" style="39" customWidth="1"/>
    <col min="5384" max="5384" width="3.26953125" style="39" bestFit="1" customWidth="1"/>
    <col min="5385" max="5386" width="7.6328125" style="39" customWidth="1"/>
    <col min="5387" max="5387" width="3.26953125" style="39" bestFit="1" customWidth="1"/>
    <col min="5388" max="5389" width="7.6328125" style="39" customWidth="1"/>
    <col min="5390" max="5390" width="0.90625" style="39" customWidth="1"/>
    <col min="5391" max="5632" width="9" style="39"/>
    <col min="5633" max="5633" width="4.90625" style="39" customWidth="1"/>
    <col min="5634" max="5634" width="3.08984375" style="39" bestFit="1" customWidth="1"/>
    <col min="5635" max="5636" width="7.6328125" style="39" customWidth="1"/>
    <col min="5637" max="5637" width="3.26953125" style="39" bestFit="1" customWidth="1"/>
    <col min="5638" max="5639" width="7.6328125" style="39" customWidth="1"/>
    <col min="5640" max="5640" width="3.26953125" style="39" bestFit="1" customWidth="1"/>
    <col min="5641" max="5642" width="7.6328125" style="39" customWidth="1"/>
    <col min="5643" max="5643" width="3.26953125" style="39" bestFit="1" customWidth="1"/>
    <col min="5644" max="5645" width="7.6328125" style="39" customWidth="1"/>
    <col min="5646" max="5646" width="0.90625" style="39" customWidth="1"/>
    <col min="5647" max="5888" width="9" style="39"/>
    <col min="5889" max="5889" width="4.90625" style="39" customWidth="1"/>
    <col min="5890" max="5890" width="3.08984375" style="39" bestFit="1" customWidth="1"/>
    <col min="5891" max="5892" width="7.6328125" style="39" customWidth="1"/>
    <col min="5893" max="5893" width="3.26953125" style="39" bestFit="1" customWidth="1"/>
    <col min="5894" max="5895" width="7.6328125" style="39" customWidth="1"/>
    <col min="5896" max="5896" width="3.26953125" style="39" bestFit="1" customWidth="1"/>
    <col min="5897" max="5898" width="7.6328125" style="39" customWidth="1"/>
    <col min="5899" max="5899" width="3.26953125" style="39" bestFit="1" customWidth="1"/>
    <col min="5900" max="5901" width="7.6328125" style="39" customWidth="1"/>
    <col min="5902" max="5902" width="0.90625" style="39" customWidth="1"/>
    <col min="5903" max="6144" width="9" style="39"/>
    <col min="6145" max="6145" width="4.90625" style="39" customWidth="1"/>
    <col min="6146" max="6146" width="3.08984375" style="39" bestFit="1" customWidth="1"/>
    <col min="6147" max="6148" width="7.6328125" style="39" customWidth="1"/>
    <col min="6149" max="6149" width="3.26953125" style="39" bestFit="1" customWidth="1"/>
    <col min="6150" max="6151" width="7.6328125" style="39" customWidth="1"/>
    <col min="6152" max="6152" width="3.26953125" style="39" bestFit="1" customWidth="1"/>
    <col min="6153" max="6154" width="7.6328125" style="39" customWidth="1"/>
    <col min="6155" max="6155" width="3.26953125" style="39" bestFit="1" customWidth="1"/>
    <col min="6156" max="6157" width="7.6328125" style="39" customWidth="1"/>
    <col min="6158" max="6158" width="0.90625" style="39" customWidth="1"/>
    <col min="6159" max="6400" width="9" style="39"/>
    <col min="6401" max="6401" width="4.90625" style="39" customWidth="1"/>
    <col min="6402" max="6402" width="3.08984375" style="39" bestFit="1" customWidth="1"/>
    <col min="6403" max="6404" width="7.6328125" style="39" customWidth="1"/>
    <col min="6405" max="6405" width="3.26953125" style="39" bestFit="1" customWidth="1"/>
    <col min="6406" max="6407" width="7.6328125" style="39" customWidth="1"/>
    <col min="6408" max="6408" width="3.26953125" style="39" bestFit="1" customWidth="1"/>
    <col min="6409" max="6410" width="7.6328125" style="39" customWidth="1"/>
    <col min="6411" max="6411" width="3.26953125" style="39" bestFit="1" customWidth="1"/>
    <col min="6412" max="6413" width="7.6328125" style="39" customWidth="1"/>
    <col min="6414" max="6414" width="0.90625" style="39" customWidth="1"/>
    <col min="6415" max="6656" width="9" style="39"/>
    <col min="6657" max="6657" width="4.90625" style="39" customWidth="1"/>
    <col min="6658" max="6658" width="3.08984375" style="39" bestFit="1" customWidth="1"/>
    <col min="6659" max="6660" width="7.6328125" style="39" customWidth="1"/>
    <col min="6661" max="6661" width="3.26953125" style="39" bestFit="1" customWidth="1"/>
    <col min="6662" max="6663" width="7.6328125" style="39" customWidth="1"/>
    <col min="6664" max="6664" width="3.26953125" style="39" bestFit="1" customWidth="1"/>
    <col min="6665" max="6666" width="7.6328125" style="39" customWidth="1"/>
    <col min="6667" max="6667" width="3.26953125" style="39" bestFit="1" customWidth="1"/>
    <col min="6668" max="6669" width="7.6328125" style="39" customWidth="1"/>
    <col min="6670" max="6670" width="0.90625" style="39" customWidth="1"/>
    <col min="6671" max="6912" width="9" style="39"/>
    <col min="6913" max="6913" width="4.90625" style="39" customWidth="1"/>
    <col min="6914" max="6914" width="3.08984375" style="39" bestFit="1" customWidth="1"/>
    <col min="6915" max="6916" width="7.6328125" style="39" customWidth="1"/>
    <col min="6917" max="6917" width="3.26953125" style="39" bestFit="1" customWidth="1"/>
    <col min="6918" max="6919" width="7.6328125" style="39" customWidth="1"/>
    <col min="6920" max="6920" width="3.26953125" style="39" bestFit="1" customWidth="1"/>
    <col min="6921" max="6922" width="7.6328125" style="39" customWidth="1"/>
    <col min="6923" max="6923" width="3.26953125" style="39" bestFit="1" customWidth="1"/>
    <col min="6924" max="6925" width="7.6328125" style="39" customWidth="1"/>
    <col min="6926" max="6926" width="0.90625" style="39" customWidth="1"/>
    <col min="6927" max="7168" width="9" style="39"/>
    <col min="7169" max="7169" width="4.90625" style="39" customWidth="1"/>
    <col min="7170" max="7170" width="3.08984375" style="39" bestFit="1" customWidth="1"/>
    <col min="7171" max="7172" width="7.6328125" style="39" customWidth="1"/>
    <col min="7173" max="7173" width="3.26953125" style="39" bestFit="1" customWidth="1"/>
    <col min="7174" max="7175" width="7.6328125" style="39" customWidth="1"/>
    <col min="7176" max="7176" width="3.26953125" style="39" bestFit="1" customWidth="1"/>
    <col min="7177" max="7178" width="7.6328125" style="39" customWidth="1"/>
    <col min="7179" max="7179" width="3.26953125" style="39" bestFit="1" customWidth="1"/>
    <col min="7180" max="7181" width="7.6328125" style="39" customWidth="1"/>
    <col min="7182" max="7182" width="0.90625" style="39" customWidth="1"/>
    <col min="7183" max="7424" width="9" style="39"/>
    <col min="7425" max="7425" width="4.90625" style="39" customWidth="1"/>
    <col min="7426" max="7426" width="3.08984375" style="39" bestFit="1" customWidth="1"/>
    <col min="7427" max="7428" width="7.6328125" style="39" customWidth="1"/>
    <col min="7429" max="7429" width="3.26953125" style="39" bestFit="1" customWidth="1"/>
    <col min="7430" max="7431" width="7.6328125" style="39" customWidth="1"/>
    <col min="7432" max="7432" width="3.26953125" style="39" bestFit="1" customWidth="1"/>
    <col min="7433" max="7434" width="7.6328125" style="39" customWidth="1"/>
    <col min="7435" max="7435" width="3.26953125" style="39" bestFit="1" customWidth="1"/>
    <col min="7436" max="7437" width="7.6328125" style="39" customWidth="1"/>
    <col min="7438" max="7438" width="0.90625" style="39" customWidth="1"/>
    <col min="7439" max="7680" width="9" style="39"/>
    <col min="7681" max="7681" width="4.90625" style="39" customWidth="1"/>
    <col min="7682" max="7682" width="3.08984375" style="39" bestFit="1" customWidth="1"/>
    <col min="7683" max="7684" width="7.6328125" style="39" customWidth="1"/>
    <col min="7685" max="7685" width="3.26953125" style="39" bestFit="1" customWidth="1"/>
    <col min="7686" max="7687" width="7.6328125" style="39" customWidth="1"/>
    <col min="7688" max="7688" width="3.26953125" style="39" bestFit="1" customWidth="1"/>
    <col min="7689" max="7690" width="7.6328125" style="39" customWidth="1"/>
    <col min="7691" max="7691" width="3.26953125" style="39" bestFit="1" customWidth="1"/>
    <col min="7692" max="7693" width="7.6328125" style="39" customWidth="1"/>
    <col min="7694" max="7694" width="0.90625" style="39" customWidth="1"/>
    <col min="7695" max="7936" width="9" style="39"/>
    <col min="7937" max="7937" width="4.90625" style="39" customWidth="1"/>
    <col min="7938" max="7938" width="3.08984375" style="39" bestFit="1" customWidth="1"/>
    <col min="7939" max="7940" width="7.6328125" style="39" customWidth="1"/>
    <col min="7941" max="7941" width="3.26953125" style="39" bestFit="1" customWidth="1"/>
    <col min="7942" max="7943" width="7.6328125" style="39" customWidth="1"/>
    <col min="7944" max="7944" width="3.26953125" style="39" bestFit="1" customWidth="1"/>
    <col min="7945" max="7946" width="7.6328125" style="39" customWidth="1"/>
    <col min="7947" max="7947" width="3.26953125" style="39" bestFit="1" customWidth="1"/>
    <col min="7948" max="7949" width="7.6328125" style="39" customWidth="1"/>
    <col min="7950" max="7950" width="0.90625" style="39" customWidth="1"/>
    <col min="7951" max="8192" width="9" style="39"/>
    <col min="8193" max="8193" width="4.90625" style="39" customWidth="1"/>
    <col min="8194" max="8194" width="3.08984375" style="39" bestFit="1" customWidth="1"/>
    <col min="8195" max="8196" width="7.6328125" style="39" customWidth="1"/>
    <col min="8197" max="8197" width="3.26953125" style="39" bestFit="1" customWidth="1"/>
    <col min="8198" max="8199" width="7.6328125" style="39" customWidth="1"/>
    <col min="8200" max="8200" width="3.26953125" style="39" bestFit="1" customWidth="1"/>
    <col min="8201" max="8202" width="7.6328125" style="39" customWidth="1"/>
    <col min="8203" max="8203" width="3.26953125" style="39" bestFit="1" customWidth="1"/>
    <col min="8204" max="8205" width="7.6328125" style="39" customWidth="1"/>
    <col min="8206" max="8206" width="0.90625" style="39" customWidth="1"/>
    <col min="8207" max="8448" width="9" style="39"/>
    <col min="8449" max="8449" width="4.90625" style="39" customWidth="1"/>
    <col min="8450" max="8450" width="3.08984375" style="39" bestFit="1" customWidth="1"/>
    <col min="8451" max="8452" width="7.6328125" style="39" customWidth="1"/>
    <col min="8453" max="8453" width="3.26953125" style="39" bestFit="1" customWidth="1"/>
    <col min="8454" max="8455" width="7.6328125" style="39" customWidth="1"/>
    <col min="8456" max="8456" width="3.26953125" style="39" bestFit="1" customWidth="1"/>
    <col min="8457" max="8458" width="7.6328125" style="39" customWidth="1"/>
    <col min="8459" max="8459" width="3.26953125" style="39" bestFit="1" customWidth="1"/>
    <col min="8460" max="8461" width="7.6328125" style="39" customWidth="1"/>
    <col min="8462" max="8462" width="0.90625" style="39" customWidth="1"/>
    <col min="8463" max="8704" width="9" style="39"/>
    <col min="8705" max="8705" width="4.90625" style="39" customWidth="1"/>
    <col min="8706" max="8706" width="3.08984375" style="39" bestFit="1" customWidth="1"/>
    <col min="8707" max="8708" width="7.6328125" style="39" customWidth="1"/>
    <col min="8709" max="8709" width="3.26953125" style="39" bestFit="1" customWidth="1"/>
    <col min="8710" max="8711" width="7.6328125" style="39" customWidth="1"/>
    <col min="8712" max="8712" width="3.26953125" style="39" bestFit="1" customWidth="1"/>
    <col min="8713" max="8714" width="7.6328125" style="39" customWidth="1"/>
    <col min="8715" max="8715" width="3.26953125" style="39" bestFit="1" customWidth="1"/>
    <col min="8716" max="8717" width="7.6328125" style="39" customWidth="1"/>
    <col min="8718" max="8718" width="0.90625" style="39" customWidth="1"/>
    <col min="8719" max="8960" width="9" style="39"/>
    <col min="8961" max="8961" width="4.90625" style="39" customWidth="1"/>
    <col min="8962" max="8962" width="3.08984375" style="39" bestFit="1" customWidth="1"/>
    <col min="8963" max="8964" width="7.6328125" style="39" customWidth="1"/>
    <col min="8965" max="8965" width="3.26953125" style="39" bestFit="1" customWidth="1"/>
    <col min="8966" max="8967" width="7.6328125" style="39" customWidth="1"/>
    <col min="8968" max="8968" width="3.26953125" style="39" bestFit="1" customWidth="1"/>
    <col min="8969" max="8970" width="7.6328125" style="39" customWidth="1"/>
    <col min="8971" max="8971" width="3.26953125" style="39" bestFit="1" customWidth="1"/>
    <col min="8972" max="8973" width="7.6328125" style="39" customWidth="1"/>
    <col min="8974" max="8974" width="0.90625" style="39" customWidth="1"/>
    <col min="8975" max="9216" width="9" style="39"/>
    <col min="9217" max="9217" width="4.90625" style="39" customWidth="1"/>
    <col min="9218" max="9218" width="3.08984375" style="39" bestFit="1" customWidth="1"/>
    <col min="9219" max="9220" width="7.6328125" style="39" customWidth="1"/>
    <col min="9221" max="9221" width="3.26953125" style="39" bestFit="1" customWidth="1"/>
    <col min="9222" max="9223" width="7.6328125" style="39" customWidth="1"/>
    <col min="9224" max="9224" width="3.26953125" style="39" bestFit="1" customWidth="1"/>
    <col min="9225" max="9226" width="7.6328125" style="39" customWidth="1"/>
    <col min="9227" max="9227" width="3.26953125" style="39" bestFit="1" customWidth="1"/>
    <col min="9228" max="9229" width="7.6328125" style="39" customWidth="1"/>
    <col min="9230" max="9230" width="0.90625" style="39" customWidth="1"/>
    <col min="9231" max="9472" width="9" style="39"/>
    <col min="9473" max="9473" width="4.90625" style="39" customWidth="1"/>
    <col min="9474" max="9474" width="3.08984375" style="39" bestFit="1" customWidth="1"/>
    <col min="9475" max="9476" width="7.6328125" style="39" customWidth="1"/>
    <col min="9477" max="9477" width="3.26953125" style="39" bestFit="1" customWidth="1"/>
    <col min="9478" max="9479" width="7.6328125" style="39" customWidth="1"/>
    <col min="9480" max="9480" width="3.26953125" style="39" bestFit="1" customWidth="1"/>
    <col min="9481" max="9482" width="7.6328125" style="39" customWidth="1"/>
    <col min="9483" max="9483" width="3.26953125" style="39" bestFit="1" customWidth="1"/>
    <col min="9484" max="9485" width="7.6328125" style="39" customWidth="1"/>
    <col min="9486" max="9486" width="0.90625" style="39" customWidth="1"/>
    <col min="9487" max="9728" width="9" style="39"/>
    <col min="9729" max="9729" width="4.90625" style="39" customWidth="1"/>
    <col min="9730" max="9730" width="3.08984375" style="39" bestFit="1" customWidth="1"/>
    <col min="9731" max="9732" width="7.6328125" style="39" customWidth="1"/>
    <col min="9733" max="9733" width="3.26953125" style="39" bestFit="1" customWidth="1"/>
    <col min="9734" max="9735" width="7.6328125" style="39" customWidth="1"/>
    <col min="9736" max="9736" width="3.26953125" style="39" bestFit="1" customWidth="1"/>
    <col min="9737" max="9738" width="7.6328125" style="39" customWidth="1"/>
    <col min="9739" max="9739" width="3.26953125" style="39" bestFit="1" customWidth="1"/>
    <col min="9740" max="9741" width="7.6328125" style="39" customWidth="1"/>
    <col min="9742" max="9742" width="0.90625" style="39" customWidth="1"/>
    <col min="9743" max="9984" width="9" style="39"/>
    <col min="9985" max="9985" width="4.90625" style="39" customWidth="1"/>
    <col min="9986" max="9986" width="3.08984375" style="39" bestFit="1" customWidth="1"/>
    <col min="9987" max="9988" width="7.6328125" style="39" customWidth="1"/>
    <col min="9989" max="9989" width="3.26953125" style="39" bestFit="1" customWidth="1"/>
    <col min="9990" max="9991" width="7.6328125" style="39" customWidth="1"/>
    <col min="9992" max="9992" width="3.26953125" style="39" bestFit="1" customWidth="1"/>
    <col min="9993" max="9994" width="7.6328125" style="39" customWidth="1"/>
    <col min="9995" max="9995" width="3.26953125" style="39" bestFit="1" customWidth="1"/>
    <col min="9996" max="9997" width="7.6328125" style="39" customWidth="1"/>
    <col min="9998" max="9998" width="0.90625" style="39" customWidth="1"/>
    <col min="9999" max="10240" width="9" style="39"/>
    <col min="10241" max="10241" width="4.90625" style="39" customWidth="1"/>
    <col min="10242" max="10242" width="3.08984375" style="39" bestFit="1" customWidth="1"/>
    <col min="10243" max="10244" width="7.6328125" style="39" customWidth="1"/>
    <col min="10245" max="10245" width="3.26953125" style="39" bestFit="1" customWidth="1"/>
    <col min="10246" max="10247" width="7.6328125" style="39" customWidth="1"/>
    <col min="10248" max="10248" width="3.26953125" style="39" bestFit="1" customWidth="1"/>
    <col min="10249" max="10250" width="7.6328125" style="39" customWidth="1"/>
    <col min="10251" max="10251" width="3.26953125" style="39" bestFit="1" customWidth="1"/>
    <col min="10252" max="10253" width="7.6328125" style="39" customWidth="1"/>
    <col min="10254" max="10254" width="0.90625" style="39" customWidth="1"/>
    <col min="10255" max="10496" width="9" style="39"/>
    <col min="10497" max="10497" width="4.90625" style="39" customWidth="1"/>
    <col min="10498" max="10498" width="3.08984375" style="39" bestFit="1" customWidth="1"/>
    <col min="10499" max="10500" width="7.6328125" style="39" customWidth="1"/>
    <col min="10501" max="10501" width="3.26953125" style="39" bestFit="1" customWidth="1"/>
    <col min="10502" max="10503" width="7.6328125" style="39" customWidth="1"/>
    <col min="10504" max="10504" width="3.26953125" style="39" bestFit="1" customWidth="1"/>
    <col min="10505" max="10506" width="7.6328125" style="39" customWidth="1"/>
    <col min="10507" max="10507" width="3.26953125" style="39" bestFit="1" customWidth="1"/>
    <col min="10508" max="10509" width="7.6328125" style="39" customWidth="1"/>
    <col min="10510" max="10510" width="0.90625" style="39" customWidth="1"/>
    <col min="10511" max="10752" width="9" style="39"/>
    <col min="10753" max="10753" width="4.90625" style="39" customWidth="1"/>
    <col min="10754" max="10754" width="3.08984375" style="39" bestFit="1" customWidth="1"/>
    <col min="10755" max="10756" width="7.6328125" style="39" customWidth="1"/>
    <col min="10757" max="10757" width="3.26953125" style="39" bestFit="1" customWidth="1"/>
    <col min="10758" max="10759" width="7.6328125" style="39" customWidth="1"/>
    <col min="10760" max="10760" width="3.26953125" style="39" bestFit="1" customWidth="1"/>
    <col min="10761" max="10762" width="7.6328125" style="39" customWidth="1"/>
    <col min="10763" max="10763" width="3.26953125" style="39" bestFit="1" customWidth="1"/>
    <col min="10764" max="10765" width="7.6328125" style="39" customWidth="1"/>
    <col min="10766" max="10766" width="0.90625" style="39" customWidth="1"/>
    <col min="10767" max="11008" width="9" style="39"/>
    <col min="11009" max="11009" width="4.90625" style="39" customWidth="1"/>
    <col min="11010" max="11010" width="3.08984375" style="39" bestFit="1" customWidth="1"/>
    <col min="11011" max="11012" width="7.6328125" style="39" customWidth="1"/>
    <col min="11013" max="11013" width="3.26953125" style="39" bestFit="1" customWidth="1"/>
    <col min="11014" max="11015" width="7.6328125" style="39" customWidth="1"/>
    <col min="11016" max="11016" width="3.26953125" style="39" bestFit="1" customWidth="1"/>
    <col min="11017" max="11018" width="7.6328125" style="39" customWidth="1"/>
    <col min="11019" max="11019" width="3.26953125" style="39" bestFit="1" customWidth="1"/>
    <col min="11020" max="11021" width="7.6328125" style="39" customWidth="1"/>
    <col min="11022" max="11022" width="0.90625" style="39" customWidth="1"/>
    <col min="11023" max="11264" width="9" style="39"/>
    <col min="11265" max="11265" width="4.90625" style="39" customWidth="1"/>
    <col min="11266" max="11266" width="3.08984375" style="39" bestFit="1" customWidth="1"/>
    <col min="11267" max="11268" width="7.6328125" style="39" customWidth="1"/>
    <col min="11269" max="11269" width="3.26953125" style="39" bestFit="1" customWidth="1"/>
    <col min="11270" max="11271" width="7.6328125" style="39" customWidth="1"/>
    <col min="11272" max="11272" width="3.26953125" style="39" bestFit="1" customWidth="1"/>
    <col min="11273" max="11274" width="7.6328125" style="39" customWidth="1"/>
    <col min="11275" max="11275" width="3.26953125" style="39" bestFit="1" customWidth="1"/>
    <col min="11276" max="11277" width="7.6328125" style="39" customWidth="1"/>
    <col min="11278" max="11278" width="0.90625" style="39" customWidth="1"/>
    <col min="11279" max="11520" width="9" style="39"/>
    <col min="11521" max="11521" width="4.90625" style="39" customWidth="1"/>
    <col min="11522" max="11522" width="3.08984375" style="39" bestFit="1" customWidth="1"/>
    <col min="11523" max="11524" width="7.6328125" style="39" customWidth="1"/>
    <col min="11525" max="11525" width="3.26953125" style="39" bestFit="1" customWidth="1"/>
    <col min="11526" max="11527" width="7.6328125" style="39" customWidth="1"/>
    <col min="11528" max="11528" width="3.26953125" style="39" bestFit="1" customWidth="1"/>
    <col min="11529" max="11530" width="7.6328125" style="39" customWidth="1"/>
    <col min="11531" max="11531" width="3.26953125" style="39" bestFit="1" customWidth="1"/>
    <col min="11532" max="11533" width="7.6328125" style="39" customWidth="1"/>
    <col min="11534" max="11534" width="0.90625" style="39" customWidth="1"/>
    <col min="11535" max="11776" width="9" style="39"/>
    <col min="11777" max="11777" width="4.90625" style="39" customWidth="1"/>
    <col min="11778" max="11778" width="3.08984375" style="39" bestFit="1" customWidth="1"/>
    <col min="11779" max="11780" width="7.6328125" style="39" customWidth="1"/>
    <col min="11781" max="11781" width="3.26953125" style="39" bestFit="1" customWidth="1"/>
    <col min="11782" max="11783" width="7.6328125" style="39" customWidth="1"/>
    <col min="11784" max="11784" width="3.26953125" style="39" bestFit="1" customWidth="1"/>
    <col min="11785" max="11786" width="7.6328125" style="39" customWidth="1"/>
    <col min="11787" max="11787" width="3.26953125" style="39" bestFit="1" customWidth="1"/>
    <col min="11788" max="11789" width="7.6328125" style="39" customWidth="1"/>
    <col min="11790" max="11790" width="0.90625" style="39" customWidth="1"/>
    <col min="11791" max="12032" width="9" style="39"/>
    <col min="12033" max="12033" width="4.90625" style="39" customWidth="1"/>
    <col min="12034" max="12034" width="3.08984375" style="39" bestFit="1" customWidth="1"/>
    <col min="12035" max="12036" width="7.6328125" style="39" customWidth="1"/>
    <col min="12037" max="12037" width="3.26953125" style="39" bestFit="1" customWidth="1"/>
    <col min="12038" max="12039" width="7.6328125" style="39" customWidth="1"/>
    <col min="12040" max="12040" width="3.26953125" style="39" bestFit="1" customWidth="1"/>
    <col min="12041" max="12042" width="7.6328125" style="39" customWidth="1"/>
    <col min="12043" max="12043" width="3.26953125" style="39" bestFit="1" customWidth="1"/>
    <col min="12044" max="12045" width="7.6328125" style="39" customWidth="1"/>
    <col min="12046" max="12046" width="0.90625" style="39" customWidth="1"/>
    <col min="12047" max="12288" width="9" style="39"/>
    <col min="12289" max="12289" width="4.90625" style="39" customWidth="1"/>
    <col min="12290" max="12290" width="3.08984375" style="39" bestFit="1" customWidth="1"/>
    <col min="12291" max="12292" width="7.6328125" style="39" customWidth="1"/>
    <col min="12293" max="12293" width="3.26953125" style="39" bestFit="1" customWidth="1"/>
    <col min="12294" max="12295" width="7.6328125" style="39" customWidth="1"/>
    <col min="12296" max="12296" width="3.26953125" style="39" bestFit="1" customWidth="1"/>
    <col min="12297" max="12298" width="7.6328125" style="39" customWidth="1"/>
    <col min="12299" max="12299" width="3.26953125" style="39" bestFit="1" customWidth="1"/>
    <col min="12300" max="12301" width="7.6328125" style="39" customWidth="1"/>
    <col min="12302" max="12302" width="0.90625" style="39" customWidth="1"/>
    <col min="12303" max="12544" width="9" style="39"/>
    <col min="12545" max="12545" width="4.90625" style="39" customWidth="1"/>
    <col min="12546" max="12546" width="3.08984375" style="39" bestFit="1" customWidth="1"/>
    <col min="12547" max="12548" width="7.6328125" style="39" customWidth="1"/>
    <col min="12549" max="12549" width="3.26953125" style="39" bestFit="1" customWidth="1"/>
    <col min="12550" max="12551" width="7.6328125" style="39" customWidth="1"/>
    <col min="12552" max="12552" width="3.26953125" style="39" bestFit="1" customWidth="1"/>
    <col min="12553" max="12554" width="7.6328125" style="39" customWidth="1"/>
    <col min="12555" max="12555" width="3.26953125" style="39" bestFit="1" customWidth="1"/>
    <col min="12556" max="12557" width="7.6328125" style="39" customWidth="1"/>
    <col min="12558" max="12558" width="0.90625" style="39" customWidth="1"/>
    <col min="12559" max="12800" width="9" style="39"/>
    <col min="12801" max="12801" width="4.90625" style="39" customWidth="1"/>
    <col min="12802" max="12802" width="3.08984375" style="39" bestFit="1" customWidth="1"/>
    <col min="12803" max="12804" width="7.6328125" style="39" customWidth="1"/>
    <col min="12805" max="12805" width="3.26953125" style="39" bestFit="1" customWidth="1"/>
    <col min="12806" max="12807" width="7.6328125" style="39" customWidth="1"/>
    <col min="12808" max="12808" width="3.26953125" style="39" bestFit="1" customWidth="1"/>
    <col min="12809" max="12810" width="7.6328125" style="39" customWidth="1"/>
    <col min="12811" max="12811" width="3.26953125" style="39" bestFit="1" customWidth="1"/>
    <col min="12812" max="12813" width="7.6328125" style="39" customWidth="1"/>
    <col min="12814" max="12814" width="0.90625" style="39" customWidth="1"/>
    <col min="12815" max="13056" width="9" style="39"/>
    <col min="13057" max="13057" width="4.90625" style="39" customWidth="1"/>
    <col min="13058" max="13058" width="3.08984375" style="39" bestFit="1" customWidth="1"/>
    <col min="13059" max="13060" width="7.6328125" style="39" customWidth="1"/>
    <col min="13061" max="13061" width="3.26953125" style="39" bestFit="1" customWidth="1"/>
    <col min="13062" max="13063" width="7.6328125" style="39" customWidth="1"/>
    <col min="13064" max="13064" width="3.26953125" style="39" bestFit="1" customWidth="1"/>
    <col min="13065" max="13066" width="7.6328125" style="39" customWidth="1"/>
    <col min="13067" max="13067" width="3.26953125" style="39" bestFit="1" customWidth="1"/>
    <col min="13068" max="13069" width="7.6328125" style="39" customWidth="1"/>
    <col min="13070" max="13070" width="0.90625" style="39" customWidth="1"/>
    <col min="13071" max="13312" width="9" style="39"/>
    <col min="13313" max="13313" width="4.90625" style="39" customWidth="1"/>
    <col min="13314" max="13314" width="3.08984375" style="39" bestFit="1" customWidth="1"/>
    <col min="13315" max="13316" width="7.6328125" style="39" customWidth="1"/>
    <col min="13317" max="13317" width="3.26953125" style="39" bestFit="1" customWidth="1"/>
    <col min="13318" max="13319" width="7.6328125" style="39" customWidth="1"/>
    <col min="13320" max="13320" width="3.26953125" style="39" bestFit="1" customWidth="1"/>
    <col min="13321" max="13322" width="7.6328125" style="39" customWidth="1"/>
    <col min="13323" max="13323" width="3.26953125" style="39" bestFit="1" customWidth="1"/>
    <col min="13324" max="13325" width="7.6328125" style="39" customWidth="1"/>
    <col min="13326" max="13326" width="0.90625" style="39" customWidth="1"/>
    <col min="13327" max="13568" width="9" style="39"/>
    <col min="13569" max="13569" width="4.90625" style="39" customWidth="1"/>
    <col min="13570" max="13570" width="3.08984375" style="39" bestFit="1" customWidth="1"/>
    <col min="13571" max="13572" width="7.6328125" style="39" customWidth="1"/>
    <col min="13573" max="13573" width="3.26953125" style="39" bestFit="1" customWidth="1"/>
    <col min="13574" max="13575" width="7.6328125" style="39" customWidth="1"/>
    <col min="13576" max="13576" width="3.26953125" style="39" bestFit="1" customWidth="1"/>
    <col min="13577" max="13578" width="7.6328125" style="39" customWidth="1"/>
    <col min="13579" max="13579" width="3.26953125" style="39" bestFit="1" customWidth="1"/>
    <col min="13580" max="13581" width="7.6328125" style="39" customWidth="1"/>
    <col min="13582" max="13582" width="0.90625" style="39" customWidth="1"/>
    <col min="13583" max="13824" width="9" style="39"/>
    <col min="13825" max="13825" width="4.90625" style="39" customWidth="1"/>
    <col min="13826" max="13826" width="3.08984375" style="39" bestFit="1" customWidth="1"/>
    <col min="13827" max="13828" width="7.6328125" style="39" customWidth="1"/>
    <col min="13829" max="13829" width="3.26953125" style="39" bestFit="1" customWidth="1"/>
    <col min="13830" max="13831" width="7.6328125" style="39" customWidth="1"/>
    <col min="13832" max="13832" width="3.26953125" style="39" bestFit="1" customWidth="1"/>
    <col min="13833" max="13834" width="7.6328125" style="39" customWidth="1"/>
    <col min="13835" max="13835" width="3.26953125" style="39" bestFit="1" customWidth="1"/>
    <col min="13836" max="13837" width="7.6328125" style="39" customWidth="1"/>
    <col min="13838" max="13838" width="0.90625" style="39" customWidth="1"/>
    <col min="13839" max="14080" width="9" style="39"/>
    <col min="14081" max="14081" width="4.90625" style="39" customWidth="1"/>
    <col min="14082" max="14082" width="3.08984375" style="39" bestFit="1" customWidth="1"/>
    <col min="14083" max="14084" width="7.6328125" style="39" customWidth="1"/>
    <col min="14085" max="14085" width="3.26953125" style="39" bestFit="1" customWidth="1"/>
    <col min="14086" max="14087" width="7.6328125" style="39" customWidth="1"/>
    <col min="14088" max="14088" width="3.26953125" style="39" bestFit="1" customWidth="1"/>
    <col min="14089" max="14090" width="7.6328125" style="39" customWidth="1"/>
    <col min="14091" max="14091" width="3.26953125" style="39" bestFit="1" customWidth="1"/>
    <col min="14092" max="14093" width="7.6328125" style="39" customWidth="1"/>
    <col min="14094" max="14094" width="0.90625" style="39" customWidth="1"/>
    <col min="14095" max="14336" width="9" style="39"/>
    <col min="14337" max="14337" width="4.90625" style="39" customWidth="1"/>
    <col min="14338" max="14338" width="3.08984375" style="39" bestFit="1" customWidth="1"/>
    <col min="14339" max="14340" width="7.6328125" style="39" customWidth="1"/>
    <col min="14341" max="14341" width="3.26953125" style="39" bestFit="1" customWidth="1"/>
    <col min="14342" max="14343" width="7.6328125" style="39" customWidth="1"/>
    <col min="14344" max="14344" width="3.26953125" style="39" bestFit="1" customWidth="1"/>
    <col min="14345" max="14346" width="7.6328125" style="39" customWidth="1"/>
    <col min="14347" max="14347" width="3.26953125" style="39" bestFit="1" customWidth="1"/>
    <col min="14348" max="14349" width="7.6328125" style="39" customWidth="1"/>
    <col min="14350" max="14350" width="0.90625" style="39" customWidth="1"/>
    <col min="14351" max="14592" width="9" style="39"/>
    <col min="14593" max="14593" width="4.90625" style="39" customWidth="1"/>
    <col min="14594" max="14594" width="3.08984375" style="39" bestFit="1" customWidth="1"/>
    <col min="14595" max="14596" width="7.6328125" style="39" customWidth="1"/>
    <col min="14597" max="14597" width="3.26953125" style="39" bestFit="1" customWidth="1"/>
    <col min="14598" max="14599" width="7.6328125" style="39" customWidth="1"/>
    <col min="14600" max="14600" width="3.26953125" style="39" bestFit="1" customWidth="1"/>
    <col min="14601" max="14602" width="7.6328125" style="39" customWidth="1"/>
    <col min="14603" max="14603" width="3.26953125" style="39" bestFit="1" customWidth="1"/>
    <col min="14604" max="14605" width="7.6328125" style="39" customWidth="1"/>
    <col min="14606" max="14606" width="0.90625" style="39" customWidth="1"/>
    <col min="14607" max="14848" width="9" style="39"/>
    <col min="14849" max="14849" width="4.90625" style="39" customWidth="1"/>
    <col min="14850" max="14850" width="3.08984375" style="39" bestFit="1" customWidth="1"/>
    <col min="14851" max="14852" width="7.6328125" style="39" customWidth="1"/>
    <col min="14853" max="14853" width="3.26953125" style="39" bestFit="1" customWidth="1"/>
    <col min="14854" max="14855" width="7.6328125" style="39" customWidth="1"/>
    <col min="14856" max="14856" width="3.26953125" style="39" bestFit="1" customWidth="1"/>
    <col min="14857" max="14858" width="7.6328125" style="39" customWidth="1"/>
    <col min="14859" max="14859" width="3.26953125" style="39" bestFit="1" customWidth="1"/>
    <col min="14860" max="14861" width="7.6328125" style="39" customWidth="1"/>
    <col min="14862" max="14862" width="0.90625" style="39" customWidth="1"/>
    <col min="14863" max="15104" width="9" style="39"/>
    <col min="15105" max="15105" width="4.90625" style="39" customWidth="1"/>
    <col min="15106" max="15106" width="3.08984375" style="39" bestFit="1" customWidth="1"/>
    <col min="15107" max="15108" width="7.6328125" style="39" customWidth="1"/>
    <col min="15109" max="15109" width="3.26953125" style="39" bestFit="1" customWidth="1"/>
    <col min="15110" max="15111" width="7.6328125" style="39" customWidth="1"/>
    <col min="15112" max="15112" width="3.26953125" style="39" bestFit="1" customWidth="1"/>
    <col min="15113" max="15114" width="7.6328125" style="39" customWidth="1"/>
    <col min="15115" max="15115" width="3.26953125" style="39" bestFit="1" customWidth="1"/>
    <col min="15116" max="15117" width="7.6328125" style="39" customWidth="1"/>
    <col min="15118" max="15118" width="0.90625" style="39" customWidth="1"/>
    <col min="15119" max="15360" width="9" style="39"/>
    <col min="15361" max="15361" width="4.90625" style="39" customWidth="1"/>
    <col min="15362" max="15362" width="3.08984375" style="39" bestFit="1" customWidth="1"/>
    <col min="15363" max="15364" width="7.6328125" style="39" customWidth="1"/>
    <col min="15365" max="15365" width="3.26953125" style="39" bestFit="1" customWidth="1"/>
    <col min="15366" max="15367" width="7.6328125" style="39" customWidth="1"/>
    <col min="15368" max="15368" width="3.26953125" style="39" bestFit="1" customWidth="1"/>
    <col min="15369" max="15370" width="7.6328125" style="39" customWidth="1"/>
    <col min="15371" max="15371" width="3.26953125" style="39" bestFit="1" customWidth="1"/>
    <col min="15372" max="15373" width="7.6328125" style="39" customWidth="1"/>
    <col min="15374" max="15374" width="0.90625" style="39" customWidth="1"/>
    <col min="15375" max="15616" width="9" style="39"/>
    <col min="15617" max="15617" width="4.90625" style="39" customWidth="1"/>
    <col min="15618" max="15618" width="3.08984375" style="39" bestFit="1" customWidth="1"/>
    <col min="15619" max="15620" width="7.6328125" style="39" customWidth="1"/>
    <col min="15621" max="15621" width="3.26953125" style="39" bestFit="1" customWidth="1"/>
    <col min="15622" max="15623" width="7.6328125" style="39" customWidth="1"/>
    <col min="15624" max="15624" width="3.26953125" style="39" bestFit="1" customWidth="1"/>
    <col min="15625" max="15626" width="7.6328125" style="39" customWidth="1"/>
    <col min="15627" max="15627" width="3.26953125" style="39" bestFit="1" customWidth="1"/>
    <col min="15628" max="15629" width="7.6328125" style="39" customWidth="1"/>
    <col min="15630" max="15630" width="0.90625" style="39" customWidth="1"/>
    <col min="15631" max="15872" width="9" style="39"/>
    <col min="15873" max="15873" width="4.90625" style="39" customWidth="1"/>
    <col min="15874" max="15874" width="3.08984375" style="39" bestFit="1" customWidth="1"/>
    <col min="15875" max="15876" width="7.6328125" style="39" customWidth="1"/>
    <col min="15877" max="15877" width="3.26953125" style="39" bestFit="1" customWidth="1"/>
    <col min="15878" max="15879" width="7.6328125" style="39" customWidth="1"/>
    <col min="15880" max="15880" width="3.26953125" style="39" bestFit="1" customWidth="1"/>
    <col min="15881" max="15882" width="7.6328125" style="39" customWidth="1"/>
    <col min="15883" max="15883" width="3.26953125" style="39" bestFit="1" customWidth="1"/>
    <col min="15884" max="15885" width="7.6328125" style="39" customWidth="1"/>
    <col min="15886" max="15886" width="0.90625" style="39" customWidth="1"/>
    <col min="15887" max="16128" width="9" style="39"/>
    <col min="16129" max="16129" width="4.90625" style="39" customWidth="1"/>
    <col min="16130" max="16130" width="3.08984375" style="39" bestFit="1" customWidth="1"/>
    <col min="16131" max="16132" width="7.6328125" style="39" customWidth="1"/>
    <col min="16133" max="16133" width="3.26953125" style="39" bestFit="1" customWidth="1"/>
    <col min="16134" max="16135" width="7.6328125" style="39" customWidth="1"/>
    <col min="16136" max="16136" width="3.26953125" style="39" bestFit="1" customWidth="1"/>
    <col min="16137" max="16138" width="7.6328125" style="39" customWidth="1"/>
    <col min="16139" max="16139" width="3.26953125" style="39" bestFit="1" customWidth="1"/>
    <col min="16140" max="16141" width="7.6328125" style="39" customWidth="1"/>
    <col min="16142" max="16142" width="0.90625" style="39" customWidth="1"/>
    <col min="16143" max="16384" width="9" style="39"/>
  </cols>
  <sheetData>
    <row r="1" spans="1:13" ht="16.5">
      <c r="M1" s="43"/>
    </row>
    <row r="2" spans="1:13" s="75" customFormat="1" ht="16.5">
      <c r="A2" s="40" t="s">
        <v>429</v>
      </c>
    </row>
    <row r="4" spans="1:13">
      <c r="A4" s="42" t="s">
        <v>156</v>
      </c>
      <c r="E4" s="780" t="e">
        <f>事前相談チェックシート!R11</f>
        <v>#DIV/0!</v>
      </c>
      <c r="F4" s="780"/>
      <c r="G4" s="76" t="s">
        <v>157</v>
      </c>
    </row>
    <row r="5" spans="1:13" ht="13.5" thickBot="1">
      <c r="A5" s="42" t="s">
        <v>158</v>
      </c>
      <c r="E5" s="780" t="e">
        <f>事前相談チェックシート!R13</f>
        <v>#DIV/0!</v>
      </c>
      <c r="F5" s="780"/>
      <c r="G5" s="76" t="s">
        <v>157</v>
      </c>
    </row>
    <row r="6" spans="1:13">
      <c r="L6" s="781">
        <f>事前相談チェックシート!U4</f>
        <v>0</v>
      </c>
      <c r="M6" s="782"/>
    </row>
    <row r="7" spans="1:13" ht="13.5" thickBot="1">
      <c r="L7" s="783"/>
      <c r="M7" s="784"/>
    </row>
    <row r="8" spans="1:13">
      <c r="A8" s="305" t="s">
        <v>168</v>
      </c>
      <c r="B8" s="306"/>
      <c r="C8" s="306"/>
      <c r="D8" s="306"/>
    </row>
    <row r="9" spans="1:13" ht="13.5" thickBot="1">
      <c r="E9" s="307"/>
      <c r="F9" s="307"/>
    </row>
    <row r="10" spans="1:13" ht="27" customHeight="1">
      <c r="B10" s="308" t="s">
        <v>159</v>
      </c>
      <c r="C10" s="309" t="s">
        <v>160</v>
      </c>
      <c r="D10" s="310" t="s">
        <v>161</v>
      </c>
      <c r="E10" s="311" t="s">
        <v>159</v>
      </c>
      <c r="F10" s="309" t="s">
        <v>160</v>
      </c>
      <c r="G10" s="310" t="s">
        <v>161</v>
      </c>
      <c r="H10" s="311" t="s">
        <v>159</v>
      </c>
      <c r="I10" s="309" t="s">
        <v>160</v>
      </c>
      <c r="J10" s="310" t="s">
        <v>161</v>
      </c>
      <c r="K10" s="311" t="s">
        <v>159</v>
      </c>
      <c r="L10" s="309" t="s">
        <v>160</v>
      </c>
      <c r="M10" s="312" t="s">
        <v>161</v>
      </c>
    </row>
    <row r="11" spans="1:13" ht="18" customHeight="1">
      <c r="B11" s="313">
        <v>0</v>
      </c>
      <c r="C11" s="314" t="s">
        <v>162</v>
      </c>
      <c r="D11" s="315">
        <f>mkrain!G4</f>
        <v>2.7</v>
      </c>
      <c r="E11" s="316">
        <v>6</v>
      </c>
      <c r="F11" s="314" t="s">
        <v>162</v>
      </c>
      <c r="G11" s="315">
        <f>mkrain!G40</f>
        <v>4.3</v>
      </c>
      <c r="H11" s="316">
        <v>12</v>
      </c>
      <c r="I11" s="314" t="s">
        <v>162</v>
      </c>
      <c r="J11" s="315">
        <f>mkrain!G76</f>
        <v>61.1</v>
      </c>
      <c r="K11" s="316">
        <v>18</v>
      </c>
      <c r="L11" s="314" t="s">
        <v>162</v>
      </c>
      <c r="M11" s="317">
        <f>mkrain!G112</f>
        <v>4.2</v>
      </c>
    </row>
    <row r="12" spans="1:13" ht="18" customHeight="1">
      <c r="B12" s="318"/>
      <c r="C12" s="319" t="s">
        <v>163</v>
      </c>
      <c r="D12" s="320">
        <f>mkrain!G5</f>
        <v>2.7</v>
      </c>
      <c r="E12" s="321"/>
      <c r="F12" s="319" t="s">
        <v>163</v>
      </c>
      <c r="G12" s="320">
        <f>mkrain!G41</f>
        <v>4.4000000000000004</v>
      </c>
      <c r="H12" s="321"/>
      <c r="I12" s="319" t="s">
        <v>163</v>
      </c>
      <c r="J12" s="320">
        <f>mkrain!G77</f>
        <v>34.700000000000003</v>
      </c>
      <c r="K12" s="321"/>
      <c r="L12" s="319" t="s">
        <v>163</v>
      </c>
      <c r="M12" s="322">
        <f>mkrain!G113</f>
        <v>4.0999999999999996</v>
      </c>
    </row>
    <row r="13" spans="1:13" ht="18" customHeight="1">
      <c r="B13" s="318"/>
      <c r="C13" s="319" t="s">
        <v>164</v>
      </c>
      <c r="D13" s="320">
        <f>mkrain!G6</f>
        <v>2.7</v>
      </c>
      <c r="E13" s="321"/>
      <c r="F13" s="319" t="s">
        <v>164</v>
      </c>
      <c r="G13" s="320">
        <f>mkrain!G42</f>
        <v>4.5</v>
      </c>
      <c r="H13" s="321"/>
      <c r="I13" s="319" t="s">
        <v>164</v>
      </c>
      <c r="J13" s="320">
        <f>mkrain!G78</f>
        <v>25.4</v>
      </c>
      <c r="K13" s="321"/>
      <c r="L13" s="319" t="s">
        <v>164</v>
      </c>
      <c r="M13" s="322">
        <f>mkrain!G114</f>
        <v>4</v>
      </c>
    </row>
    <row r="14" spans="1:13" ht="18" customHeight="1">
      <c r="B14" s="318"/>
      <c r="C14" s="319" t="s">
        <v>165</v>
      </c>
      <c r="D14" s="320">
        <f>mkrain!G7</f>
        <v>2.7</v>
      </c>
      <c r="E14" s="321"/>
      <c r="F14" s="319" t="s">
        <v>165</v>
      </c>
      <c r="G14" s="320">
        <f>mkrain!G43</f>
        <v>4.5999999999999996</v>
      </c>
      <c r="H14" s="321"/>
      <c r="I14" s="319" t="s">
        <v>165</v>
      </c>
      <c r="J14" s="320">
        <f>mkrain!G79</f>
        <v>20.5</v>
      </c>
      <c r="K14" s="321"/>
      <c r="L14" s="319" t="s">
        <v>165</v>
      </c>
      <c r="M14" s="322">
        <f>mkrain!G115</f>
        <v>4</v>
      </c>
    </row>
    <row r="15" spans="1:13" ht="18" customHeight="1">
      <c r="B15" s="318"/>
      <c r="C15" s="319" t="s">
        <v>166</v>
      </c>
      <c r="D15" s="320">
        <f>mkrain!G8</f>
        <v>2.8</v>
      </c>
      <c r="E15" s="321"/>
      <c r="F15" s="319" t="s">
        <v>166</v>
      </c>
      <c r="G15" s="320">
        <f>mkrain!G44</f>
        <v>4.7</v>
      </c>
      <c r="H15" s="321"/>
      <c r="I15" s="319" t="s">
        <v>166</v>
      </c>
      <c r="J15" s="320">
        <f>mkrain!G80</f>
        <v>17.399999999999999</v>
      </c>
      <c r="K15" s="321"/>
      <c r="L15" s="319" t="s">
        <v>166</v>
      </c>
      <c r="M15" s="322">
        <f>mkrain!G116</f>
        <v>3.9</v>
      </c>
    </row>
    <row r="16" spans="1:13" ht="18" customHeight="1">
      <c r="B16" s="323"/>
      <c r="C16" s="324" t="s">
        <v>167</v>
      </c>
      <c r="D16" s="325">
        <f>mkrain!G9</f>
        <v>2.8</v>
      </c>
      <c r="E16" s="326"/>
      <c r="F16" s="324" t="s">
        <v>167</v>
      </c>
      <c r="G16" s="325">
        <f>mkrain!G45</f>
        <v>4.8</v>
      </c>
      <c r="H16" s="326"/>
      <c r="I16" s="324" t="s">
        <v>167</v>
      </c>
      <c r="J16" s="325">
        <f>mkrain!G81</f>
        <v>15.2</v>
      </c>
      <c r="K16" s="326"/>
      <c r="L16" s="324" t="s">
        <v>167</v>
      </c>
      <c r="M16" s="327">
        <f>mkrain!G117</f>
        <v>3.8</v>
      </c>
    </row>
    <row r="17" spans="2:13" ht="18" customHeight="1">
      <c r="B17" s="313">
        <v>1</v>
      </c>
      <c r="C17" s="314" t="s">
        <v>162</v>
      </c>
      <c r="D17" s="315">
        <f>mkrain!G10</f>
        <v>2.8</v>
      </c>
      <c r="E17" s="316">
        <v>7</v>
      </c>
      <c r="F17" s="314" t="s">
        <v>162</v>
      </c>
      <c r="G17" s="315">
        <f>mkrain!G46</f>
        <v>4.9000000000000004</v>
      </c>
      <c r="H17" s="316">
        <v>13</v>
      </c>
      <c r="I17" s="314" t="s">
        <v>162</v>
      </c>
      <c r="J17" s="315">
        <f>mkrain!G82</f>
        <v>13.6</v>
      </c>
      <c r="K17" s="316">
        <v>19</v>
      </c>
      <c r="L17" s="314" t="s">
        <v>162</v>
      </c>
      <c r="M17" s="317">
        <f>mkrain!G118</f>
        <v>3.8</v>
      </c>
    </row>
    <row r="18" spans="2:13" ht="18" customHeight="1">
      <c r="B18" s="318"/>
      <c r="C18" s="319" t="s">
        <v>163</v>
      </c>
      <c r="D18" s="320">
        <f>mkrain!G11</f>
        <v>2.9</v>
      </c>
      <c r="E18" s="321"/>
      <c r="F18" s="319" t="s">
        <v>163</v>
      </c>
      <c r="G18" s="320">
        <f>mkrain!G47</f>
        <v>5</v>
      </c>
      <c r="H18" s="321"/>
      <c r="I18" s="319" t="s">
        <v>163</v>
      </c>
      <c r="J18" s="320">
        <f>mkrain!G83</f>
        <v>12.3</v>
      </c>
      <c r="K18" s="321"/>
      <c r="L18" s="319" t="s">
        <v>163</v>
      </c>
      <c r="M18" s="322">
        <f>mkrain!G119</f>
        <v>3.7</v>
      </c>
    </row>
    <row r="19" spans="2:13" ht="18" customHeight="1">
      <c r="B19" s="318"/>
      <c r="C19" s="319" t="s">
        <v>164</v>
      </c>
      <c r="D19" s="320">
        <f>mkrain!G12</f>
        <v>2.9</v>
      </c>
      <c r="E19" s="321"/>
      <c r="F19" s="319" t="s">
        <v>164</v>
      </c>
      <c r="G19" s="320">
        <f>mkrain!G48</f>
        <v>5.0999999999999996</v>
      </c>
      <c r="H19" s="321"/>
      <c r="I19" s="319" t="s">
        <v>164</v>
      </c>
      <c r="J19" s="320">
        <f>mkrain!G84</f>
        <v>11.3</v>
      </c>
      <c r="K19" s="321"/>
      <c r="L19" s="319" t="s">
        <v>164</v>
      </c>
      <c r="M19" s="322">
        <f>mkrain!G120</f>
        <v>3.7</v>
      </c>
    </row>
    <row r="20" spans="2:13" ht="18" customHeight="1">
      <c r="B20" s="318"/>
      <c r="C20" s="319" t="s">
        <v>165</v>
      </c>
      <c r="D20" s="320">
        <f>mkrain!G13</f>
        <v>2.9</v>
      </c>
      <c r="E20" s="321"/>
      <c r="F20" s="319" t="s">
        <v>165</v>
      </c>
      <c r="G20" s="320">
        <f>mkrain!G49</f>
        <v>5.3</v>
      </c>
      <c r="H20" s="321"/>
      <c r="I20" s="319" t="s">
        <v>165</v>
      </c>
      <c r="J20" s="320">
        <f>mkrain!G85</f>
        <v>10.5</v>
      </c>
      <c r="K20" s="321"/>
      <c r="L20" s="319" t="s">
        <v>165</v>
      </c>
      <c r="M20" s="322">
        <f>mkrain!G121</f>
        <v>3.6</v>
      </c>
    </row>
    <row r="21" spans="2:13" ht="18" customHeight="1">
      <c r="B21" s="318"/>
      <c r="C21" s="319" t="s">
        <v>166</v>
      </c>
      <c r="D21" s="320">
        <f>mkrain!G14</f>
        <v>2.9</v>
      </c>
      <c r="E21" s="321"/>
      <c r="F21" s="319" t="s">
        <v>166</v>
      </c>
      <c r="G21" s="320">
        <f>mkrain!G50</f>
        <v>5.4</v>
      </c>
      <c r="H21" s="321"/>
      <c r="I21" s="319" t="s">
        <v>166</v>
      </c>
      <c r="J21" s="320">
        <f>mkrain!G86</f>
        <v>9.8000000000000007</v>
      </c>
      <c r="K21" s="321"/>
      <c r="L21" s="319" t="s">
        <v>166</v>
      </c>
      <c r="M21" s="322">
        <f>mkrain!G122</f>
        <v>3.5</v>
      </c>
    </row>
    <row r="22" spans="2:13" ht="18" customHeight="1">
      <c r="B22" s="323"/>
      <c r="C22" s="324" t="s">
        <v>167</v>
      </c>
      <c r="D22" s="325">
        <f>mkrain!G15</f>
        <v>3</v>
      </c>
      <c r="E22" s="326"/>
      <c r="F22" s="324" t="s">
        <v>167</v>
      </c>
      <c r="G22" s="325">
        <f>mkrain!G51</f>
        <v>5.6</v>
      </c>
      <c r="H22" s="326"/>
      <c r="I22" s="324" t="s">
        <v>167</v>
      </c>
      <c r="J22" s="325">
        <f>mkrain!G87</f>
        <v>9.1999999999999993</v>
      </c>
      <c r="K22" s="326"/>
      <c r="L22" s="324" t="s">
        <v>167</v>
      </c>
      <c r="M22" s="327">
        <f>mkrain!G123</f>
        <v>3.5</v>
      </c>
    </row>
    <row r="23" spans="2:13" ht="18" customHeight="1">
      <c r="B23" s="313">
        <v>2</v>
      </c>
      <c r="C23" s="314" t="s">
        <v>162</v>
      </c>
      <c r="D23" s="315">
        <f>mkrain!G16</f>
        <v>3</v>
      </c>
      <c r="E23" s="316">
        <v>8</v>
      </c>
      <c r="F23" s="314" t="s">
        <v>162</v>
      </c>
      <c r="G23" s="315">
        <f>mkrain!G52</f>
        <v>5.7</v>
      </c>
      <c r="H23" s="316">
        <v>14</v>
      </c>
      <c r="I23" s="314" t="s">
        <v>162</v>
      </c>
      <c r="J23" s="315">
        <f>mkrain!G88</f>
        <v>8.6999999999999993</v>
      </c>
      <c r="K23" s="316">
        <v>20</v>
      </c>
      <c r="L23" s="314" t="s">
        <v>162</v>
      </c>
      <c r="M23" s="317">
        <f>mkrain!G124</f>
        <v>3.4</v>
      </c>
    </row>
    <row r="24" spans="2:13" ht="18" customHeight="1">
      <c r="B24" s="318"/>
      <c r="C24" s="319" t="s">
        <v>163</v>
      </c>
      <c r="D24" s="320">
        <f>mkrain!G17</f>
        <v>3</v>
      </c>
      <c r="E24" s="321"/>
      <c r="F24" s="319" t="s">
        <v>163</v>
      </c>
      <c r="G24" s="320">
        <f>mkrain!G53</f>
        <v>5.9</v>
      </c>
      <c r="H24" s="321"/>
      <c r="I24" s="319" t="s">
        <v>163</v>
      </c>
      <c r="J24" s="320">
        <f>mkrain!G89</f>
        <v>8.1999999999999993</v>
      </c>
      <c r="K24" s="321"/>
      <c r="L24" s="319" t="s">
        <v>163</v>
      </c>
      <c r="M24" s="322">
        <f>mkrain!G125</f>
        <v>3.4</v>
      </c>
    </row>
    <row r="25" spans="2:13" ht="18" customHeight="1">
      <c r="B25" s="318"/>
      <c r="C25" s="319" t="s">
        <v>164</v>
      </c>
      <c r="D25" s="320">
        <f>mkrain!G18</f>
        <v>3.1</v>
      </c>
      <c r="E25" s="321"/>
      <c r="F25" s="319" t="s">
        <v>164</v>
      </c>
      <c r="G25" s="320">
        <f>mkrain!G54</f>
        <v>6.1</v>
      </c>
      <c r="H25" s="321"/>
      <c r="I25" s="319" t="s">
        <v>164</v>
      </c>
      <c r="J25" s="320">
        <f>mkrain!G90</f>
        <v>7.9</v>
      </c>
      <c r="K25" s="321"/>
      <c r="L25" s="319" t="s">
        <v>164</v>
      </c>
      <c r="M25" s="322">
        <f>mkrain!G126</f>
        <v>3.3</v>
      </c>
    </row>
    <row r="26" spans="2:13" ht="18" customHeight="1">
      <c r="B26" s="318"/>
      <c r="C26" s="319" t="s">
        <v>165</v>
      </c>
      <c r="D26" s="320">
        <f>mkrain!G19</f>
        <v>3.1</v>
      </c>
      <c r="E26" s="321"/>
      <c r="F26" s="319" t="s">
        <v>165</v>
      </c>
      <c r="G26" s="320">
        <f>mkrain!G55</f>
        <v>6.3</v>
      </c>
      <c r="H26" s="321"/>
      <c r="I26" s="319" t="s">
        <v>165</v>
      </c>
      <c r="J26" s="320">
        <f>mkrain!G91</f>
        <v>7.5</v>
      </c>
      <c r="K26" s="321"/>
      <c r="L26" s="319" t="s">
        <v>165</v>
      </c>
      <c r="M26" s="322">
        <f>mkrain!G127</f>
        <v>3.3</v>
      </c>
    </row>
    <row r="27" spans="2:13" ht="18" customHeight="1">
      <c r="B27" s="318"/>
      <c r="C27" s="319" t="s">
        <v>166</v>
      </c>
      <c r="D27" s="320">
        <f>mkrain!G20</f>
        <v>3.2</v>
      </c>
      <c r="E27" s="321"/>
      <c r="F27" s="319" t="s">
        <v>166</v>
      </c>
      <c r="G27" s="320">
        <f>mkrain!G56</f>
        <v>6.5</v>
      </c>
      <c r="H27" s="321"/>
      <c r="I27" s="319" t="s">
        <v>166</v>
      </c>
      <c r="J27" s="320">
        <f>mkrain!G92</f>
        <v>7.2</v>
      </c>
      <c r="K27" s="321"/>
      <c r="L27" s="319" t="s">
        <v>166</v>
      </c>
      <c r="M27" s="322">
        <f>mkrain!G128</f>
        <v>3.3</v>
      </c>
    </row>
    <row r="28" spans="2:13" ht="18" customHeight="1">
      <c r="B28" s="323"/>
      <c r="C28" s="324" t="s">
        <v>167</v>
      </c>
      <c r="D28" s="325">
        <f>mkrain!G21</f>
        <v>3.2</v>
      </c>
      <c r="E28" s="326"/>
      <c r="F28" s="324" t="s">
        <v>167</v>
      </c>
      <c r="G28" s="325">
        <f>mkrain!G57</f>
        <v>6.8</v>
      </c>
      <c r="H28" s="326"/>
      <c r="I28" s="324" t="s">
        <v>167</v>
      </c>
      <c r="J28" s="325">
        <f>mkrain!G93</f>
        <v>6.9</v>
      </c>
      <c r="K28" s="326"/>
      <c r="L28" s="324" t="s">
        <v>167</v>
      </c>
      <c r="M28" s="327">
        <f>mkrain!G129</f>
        <v>3.2</v>
      </c>
    </row>
    <row r="29" spans="2:13" ht="18" customHeight="1">
      <c r="B29" s="328">
        <v>3</v>
      </c>
      <c r="C29" s="329" t="s">
        <v>162</v>
      </c>
      <c r="D29" s="330">
        <f>mkrain!G22</f>
        <v>3.2</v>
      </c>
      <c r="E29" s="331">
        <v>9</v>
      </c>
      <c r="F29" s="329" t="s">
        <v>162</v>
      </c>
      <c r="G29" s="330">
        <f>mkrain!G58</f>
        <v>7</v>
      </c>
      <c r="H29" s="331">
        <v>15</v>
      </c>
      <c r="I29" s="329" t="s">
        <v>162</v>
      </c>
      <c r="J29" s="330">
        <f>mkrain!G94</f>
        <v>6.6</v>
      </c>
      <c r="K29" s="331">
        <v>21</v>
      </c>
      <c r="L29" s="329" t="s">
        <v>162</v>
      </c>
      <c r="M29" s="332">
        <f>mkrain!G130</f>
        <v>3.2</v>
      </c>
    </row>
    <row r="30" spans="2:13" ht="18" customHeight="1">
      <c r="B30" s="318"/>
      <c r="C30" s="319" t="s">
        <v>163</v>
      </c>
      <c r="D30" s="320">
        <f>mkrain!G23</f>
        <v>3.3</v>
      </c>
      <c r="E30" s="321"/>
      <c r="F30" s="319" t="s">
        <v>163</v>
      </c>
      <c r="G30" s="320">
        <f>mkrain!G59</f>
        <v>7.3</v>
      </c>
      <c r="H30" s="321"/>
      <c r="I30" s="319" t="s">
        <v>163</v>
      </c>
      <c r="J30" s="320">
        <f>mkrain!G95</f>
        <v>6.4</v>
      </c>
      <c r="K30" s="321"/>
      <c r="L30" s="319" t="s">
        <v>163</v>
      </c>
      <c r="M30" s="322">
        <f>mkrain!G131</f>
        <v>3.1</v>
      </c>
    </row>
    <row r="31" spans="2:13" ht="18" customHeight="1">
      <c r="B31" s="318"/>
      <c r="C31" s="319" t="s">
        <v>164</v>
      </c>
      <c r="D31" s="320">
        <f>mkrain!G24</f>
        <v>3.3</v>
      </c>
      <c r="E31" s="321"/>
      <c r="F31" s="319" t="s">
        <v>164</v>
      </c>
      <c r="G31" s="320">
        <f>mkrain!G60</f>
        <v>7.7</v>
      </c>
      <c r="H31" s="321"/>
      <c r="I31" s="319" t="s">
        <v>164</v>
      </c>
      <c r="J31" s="320">
        <f>mkrain!G96</f>
        <v>6.2</v>
      </c>
      <c r="K31" s="321"/>
      <c r="L31" s="319" t="s">
        <v>164</v>
      </c>
      <c r="M31" s="322">
        <f>mkrain!G132</f>
        <v>3.1</v>
      </c>
    </row>
    <row r="32" spans="2:13" ht="18" customHeight="1">
      <c r="B32" s="318"/>
      <c r="C32" s="319" t="s">
        <v>165</v>
      </c>
      <c r="D32" s="320">
        <f>mkrain!G25</f>
        <v>3.4</v>
      </c>
      <c r="E32" s="321"/>
      <c r="F32" s="319" t="s">
        <v>165</v>
      </c>
      <c r="G32" s="320">
        <f>mkrain!G61</f>
        <v>8</v>
      </c>
      <c r="H32" s="321"/>
      <c r="I32" s="319" t="s">
        <v>165</v>
      </c>
      <c r="J32" s="320">
        <f>mkrain!G97</f>
        <v>6</v>
      </c>
      <c r="K32" s="321"/>
      <c r="L32" s="319" t="s">
        <v>165</v>
      </c>
      <c r="M32" s="322">
        <f>mkrain!G133</f>
        <v>3.1</v>
      </c>
    </row>
    <row r="33" spans="2:13" ht="18" customHeight="1">
      <c r="B33" s="318"/>
      <c r="C33" s="319" t="s">
        <v>166</v>
      </c>
      <c r="D33" s="320">
        <f>mkrain!G26</f>
        <v>3.4</v>
      </c>
      <c r="E33" s="321"/>
      <c r="F33" s="319" t="s">
        <v>166</v>
      </c>
      <c r="G33" s="320">
        <f>mkrain!G62</f>
        <v>8.5</v>
      </c>
      <c r="H33" s="321"/>
      <c r="I33" s="319" t="s">
        <v>166</v>
      </c>
      <c r="J33" s="320">
        <f>mkrain!G98</f>
        <v>5.8</v>
      </c>
      <c r="K33" s="321"/>
      <c r="L33" s="319" t="s">
        <v>166</v>
      </c>
      <c r="M33" s="322">
        <f>mkrain!G134</f>
        <v>3</v>
      </c>
    </row>
    <row r="34" spans="2:13" ht="18" customHeight="1">
      <c r="B34" s="333"/>
      <c r="C34" s="334" t="s">
        <v>167</v>
      </c>
      <c r="D34" s="335">
        <f>mkrain!G27</f>
        <v>3.5</v>
      </c>
      <c r="E34" s="336"/>
      <c r="F34" s="334" t="s">
        <v>167</v>
      </c>
      <c r="G34" s="335">
        <f>mkrain!G63</f>
        <v>8.9</v>
      </c>
      <c r="H34" s="336"/>
      <c r="I34" s="334" t="s">
        <v>167</v>
      </c>
      <c r="J34" s="335">
        <f>mkrain!G99</f>
        <v>5.6</v>
      </c>
      <c r="K34" s="336"/>
      <c r="L34" s="334" t="s">
        <v>167</v>
      </c>
      <c r="M34" s="337">
        <f>mkrain!G135</f>
        <v>3</v>
      </c>
    </row>
    <row r="35" spans="2:13" ht="18" customHeight="1">
      <c r="B35" s="313">
        <v>4</v>
      </c>
      <c r="C35" s="314" t="s">
        <v>162</v>
      </c>
      <c r="D35" s="315">
        <f>mkrain!G28</f>
        <v>3.5</v>
      </c>
      <c r="E35" s="316">
        <v>10</v>
      </c>
      <c r="F35" s="314" t="s">
        <v>162</v>
      </c>
      <c r="G35" s="315">
        <f>mkrain!G64</f>
        <v>9.5</v>
      </c>
      <c r="H35" s="316">
        <v>16</v>
      </c>
      <c r="I35" s="314" t="s">
        <v>162</v>
      </c>
      <c r="J35" s="315">
        <f>mkrain!G100</f>
        <v>5.5</v>
      </c>
      <c r="K35" s="316">
        <v>22</v>
      </c>
      <c r="L35" s="314" t="s">
        <v>162</v>
      </c>
      <c r="M35" s="317">
        <f>mkrain!G136</f>
        <v>3</v>
      </c>
    </row>
    <row r="36" spans="2:13" ht="18" customHeight="1">
      <c r="B36" s="318"/>
      <c r="C36" s="319" t="s">
        <v>163</v>
      </c>
      <c r="D36" s="320">
        <f>mkrain!G29</f>
        <v>3.6</v>
      </c>
      <c r="E36" s="321"/>
      <c r="F36" s="319" t="s">
        <v>163</v>
      </c>
      <c r="G36" s="320">
        <f>mkrain!G65</f>
        <v>10.1</v>
      </c>
      <c r="H36" s="321"/>
      <c r="I36" s="319" t="s">
        <v>163</v>
      </c>
      <c r="J36" s="320">
        <f>mkrain!G101</f>
        <v>5.3</v>
      </c>
      <c r="K36" s="321"/>
      <c r="L36" s="319" t="s">
        <v>163</v>
      </c>
      <c r="M36" s="322">
        <f>mkrain!G137</f>
        <v>2.9</v>
      </c>
    </row>
    <row r="37" spans="2:13" ht="18" customHeight="1">
      <c r="B37" s="318"/>
      <c r="C37" s="319" t="s">
        <v>164</v>
      </c>
      <c r="D37" s="320">
        <f>mkrain!G30</f>
        <v>3.6</v>
      </c>
      <c r="E37" s="321"/>
      <c r="F37" s="319" t="s">
        <v>164</v>
      </c>
      <c r="G37" s="320">
        <f>mkrain!G66</f>
        <v>10.9</v>
      </c>
      <c r="H37" s="321"/>
      <c r="I37" s="319" t="s">
        <v>164</v>
      </c>
      <c r="J37" s="320">
        <f>mkrain!G102</f>
        <v>5.2</v>
      </c>
      <c r="K37" s="321"/>
      <c r="L37" s="319" t="s">
        <v>164</v>
      </c>
      <c r="M37" s="322">
        <f>mkrain!G138</f>
        <v>2.9</v>
      </c>
    </row>
    <row r="38" spans="2:13" ht="18" customHeight="1">
      <c r="B38" s="318"/>
      <c r="C38" s="319" t="s">
        <v>165</v>
      </c>
      <c r="D38" s="320">
        <f>mkrain!G31</f>
        <v>3.7</v>
      </c>
      <c r="E38" s="321"/>
      <c r="F38" s="319" t="s">
        <v>165</v>
      </c>
      <c r="G38" s="320">
        <f>mkrain!G67</f>
        <v>11.8</v>
      </c>
      <c r="H38" s="321"/>
      <c r="I38" s="319" t="s">
        <v>165</v>
      </c>
      <c r="J38" s="320">
        <f>mkrain!G103</f>
        <v>5.0999999999999996</v>
      </c>
      <c r="K38" s="321"/>
      <c r="L38" s="319" t="s">
        <v>165</v>
      </c>
      <c r="M38" s="322">
        <f>mkrain!G139</f>
        <v>2.9</v>
      </c>
    </row>
    <row r="39" spans="2:13" ht="18" customHeight="1">
      <c r="B39" s="318"/>
      <c r="C39" s="319" t="s">
        <v>166</v>
      </c>
      <c r="D39" s="320">
        <f>mkrain!G32</f>
        <v>3.7</v>
      </c>
      <c r="E39" s="321"/>
      <c r="F39" s="319" t="s">
        <v>166</v>
      </c>
      <c r="G39" s="320">
        <f>mkrain!G68</f>
        <v>12.9</v>
      </c>
      <c r="H39" s="321"/>
      <c r="I39" s="319" t="s">
        <v>166</v>
      </c>
      <c r="J39" s="320">
        <f>mkrain!G104</f>
        <v>4.9000000000000004</v>
      </c>
      <c r="K39" s="321"/>
      <c r="L39" s="319" t="s">
        <v>166</v>
      </c>
      <c r="M39" s="322">
        <f>mkrain!G140</f>
        <v>2.8</v>
      </c>
    </row>
    <row r="40" spans="2:13" ht="18" customHeight="1">
      <c r="B40" s="323"/>
      <c r="C40" s="324" t="s">
        <v>167</v>
      </c>
      <c r="D40" s="325">
        <f>mkrain!G33</f>
        <v>3.8</v>
      </c>
      <c r="E40" s="326"/>
      <c r="F40" s="324" t="s">
        <v>167</v>
      </c>
      <c r="G40" s="325">
        <f>mkrain!G69</f>
        <v>14.3</v>
      </c>
      <c r="H40" s="326"/>
      <c r="I40" s="324" t="s">
        <v>167</v>
      </c>
      <c r="J40" s="325">
        <f>mkrain!G105</f>
        <v>4.8</v>
      </c>
      <c r="K40" s="326"/>
      <c r="L40" s="324" t="s">
        <v>167</v>
      </c>
      <c r="M40" s="327">
        <f>mkrain!G141</f>
        <v>2.8</v>
      </c>
    </row>
    <row r="41" spans="2:13" ht="18" customHeight="1">
      <c r="B41" s="328">
        <v>5</v>
      </c>
      <c r="C41" s="329" t="s">
        <v>162</v>
      </c>
      <c r="D41" s="330">
        <f>mkrain!G34</f>
        <v>3.9</v>
      </c>
      <c r="E41" s="331">
        <v>11</v>
      </c>
      <c r="F41" s="329" t="s">
        <v>162</v>
      </c>
      <c r="G41" s="330">
        <f>mkrain!G70</f>
        <v>16.2</v>
      </c>
      <c r="H41" s="331">
        <v>17</v>
      </c>
      <c r="I41" s="329" t="s">
        <v>162</v>
      </c>
      <c r="J41" s="330">
        <f>mkrain!G106</f>
        <v>4.7</v>
      </c>
      <c r="K41" s="331">
        <v>23</v>
      </c>
      <c r="L41" s="329" t="s">
        <v>162</v>
      </c>
      <c r="M41" s="332">
        <f>mkrain!G142</f>
        <v>2.8</v>
      </c>
    </row>
    <row r="42" spans="2:13" ht="18" customHeight="1">
      <c r="B42" s="318"/>
      <c r="C42" s="319" t="s">
        <v>163</v>
      </c>
      <c r="D42" s="320">
        <f>mkrain!G35</f>
        <v>3.9</v>
      </c>
      <c r="E42" s="321"/>
      <c r="F42" s="319" t="s">
        <v>163</v>
      </c>
      <c r="G42" s="320">
        <f>mkrain!G71</f>
        <v>18.8</v>
      </c>
      <c r="H42" s="321"/>
      <c r="I42" s="319" t="s">
        <v>163</v>
      </c>
      <c r="J42" s="320">
        <f>mkrain!G107</f>
        <v>4.5999999999999996</v>
      </c>
      <c r="K42" s="321"/>
      <c r="L42" s="319" t="s">
        <v>163</v>
      </c>
      <c r="M42" s="322">
        <f>mkrain!G143</f>
        <v>2.7</v>
      </c>
    </row>
    <row r="43" spans="2:13" ht="18" customHeight="1">
      <c r="B43" s="318"/>
      <c r="C43" s="319" t="s">
        <v>164</v>
      </c>
      <c r="D43" s="320">
        <f>mkrain!G36</f>
        <v>4</v>
      </c>
      <c r="E43" s="321"/>
      <c r="F43" s="319" t="s">
        <v>164</v>
      </c>
      <c r="G43" s="320">
        <f>mkrain!G72</f>
        <v>22.6</v>
      </c>
      <c r="H43" s="321"/>
      <c r="I43" s="319" t="s">
        <v>164</v>
      </c>
      <c r="J43" s="320">
        <f>mkrain!G108</f>
        <v>4.5</v>
      </c>
      <c r="K43" s="321"/>
      <c r="L43" s="319" t="s">
        <v>164</v>
      </c>
      <c r="M43" s="322">
        <f>mkrain!G144</f>
        <v>2.7</v>
      </c>
    </row>
    <row r="44" spans="2:13" ht="18" customHeight="1">
      <c r="B44" s="318"/>
      <c r="C44" s="319" t="s">
        <v>165</v>
      </c>
      <c r="D44" s="320">
        <f>mkrain!G37</f>
        <v>4.0999999999999996</v>
      </c>
      <c r="E44" s="321"/>
      <c r="F44" s="319" t="s">
        <v>165</v>
      </c>
      <c r="G44" s="320">
        <f>mkrain!G73</f>
        <v>29.2</v>
      </c>
      <c r="H44" s="321"/>
      <c r="I44" s="319" t="s">
        <v>165</v>
      </c>
      <c r="J44" s="320">
        <f>mkrain!G109</f>
        <v>4.4000000000000004</v>
      </c>
      <c r="K44" s="321"/>
      <c r="L44" s="319" t="s">
        <v>165</v>
      </c>
      <c r="M44" s="322">
        <f>mkrain!G145</f>
        <v>2.7</v>
      </c>
    </row>
    <row r="45" spans="2:13" ht="18" customHeight="1">
      <c r="B45" s="318"/>
      <c r="C45" s="319" t="s">
        <v>166</v>
      </c>
      <c r="D45" s="320">
        <f>mkrain!G38</f>
        <v>4.0999999999999996</v>
      </c>
      <c r="E45" s="321"/>
      <c r="F45" s="319" t="s">
        <v>166</v>
      </c>
      <c r="G45" s="320">
        <f>mkrain!G74</f>
        <v>43.6</v>
      </c>
      <c r="H45" s="321"/>
      <c r="I45" s="319" t="s">
        <v>166</v>
      </c>
      <c r="J45" s="320">
        <f>mkrain!G110</f>
        <v>4.3</v>
      </c>
      <c r="K45" s="321"/>
      <c r="L45" s="319" t="s">
        <v>166</v>
      </c>
      <c r="M45" s="322">
        <f>mkrain!G146</f>
        <v>2.7</v>
      </c>
    </row>
    <row r="46" spans="2:13" ht="18" customHeight="1" thickBot="1">
      <c r="B46" s="338"/>
      <c r="C46" s="339" t="s">
        <v>167</v>
      </c>
      <c r="D46" s="340">
        <f>mkrain!G39</f>
        <v>4.2</v>
      </c>
      <c r="E46" s="341"/>
      <c r="F46" s="339" t="s">
        <v>167</v>
      </c>
      <c r="G46" s="340">
        <f>mkrain!G75</f>
        <v>127</v>
      </c>
      <c r="H46" s="341"/>
      <c r="I46" s="339" t="s">
        <v>167</v>
      </c>
      <c r="J46" s="340">
        <f>mkrain!G111</f>
        <v>4.3</v>
      </c>
      <c r="K46" s="341"/>
      <c r="L46" s="339" t="s">
        <v>167</v>
      </c>
      <c r="M46" s="342">
        <f>mkrain!G147</f>
        <v>2.6</v>
      </c>
    </row>
  </sheetData>
  <sheetProtection algorithmName="SHA-512" hashValue="/dKuHYllhUjrO5mlYE+plTJYq/4G597RNFKry8ey75g1+PhQUjspHx4/oW4zh5KchJw6YLWSu/H5bp3kXZFWZA==" saltValue="EATZR+0Oa2iv4ndh90i3LA==" spinCount="100000" sheet="1" selectLockedCells="1"/>
  <mergeCells count="3">
    <mergeCell ref="E4:F4"/>
    <mergeCell ref="E5:F5"/>
    <mergeCell ref="L6:M7"/>
  </mergeCells>
  <phoneticPr fontId="3"/>
  <pageMargins left="0.78700000000000003" right="0.78700000000000003" top="0.61" bottom="0.7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8">
    <tabColor rgb="FF00B0F0"/>
  </sheetPr>
  <dimension ref="A1:F71"/>
  <sheetViews>
    <sheetView view="pageBreakPreview" zoomScale="130" zoomScaleNormal="100" zoomScaleSheetLayoutView="130" workbookViewId="0">
      <selection activeCell="F9" sqref="F9"/>
    </sheetView>
  </sheetViews>
  <sheetFormatPr defaultRowHeight="13"/>
  <cols>
    <col min="1" max="1" width="4.90625" style="39" customWidth="1"/>
    <col min="2" max="3" width="13.08984375" style="39" customWidth="1"/>
    <col min="4" max="4" width="9" style="39" customWidth="1"/>
    <col min="5" max="6" width="13.08984375" style="39" customWidth="1"/>
    <col min="7" max="7" width="2.36328125" style="39" customWidth="1"/>
    <col min="8" max="256" width="9" style="39"/>
    <col min="257" max="257" width="4.90625" style="39" customWidth="1"/>
    <col min="258" max="259" width="13.08984375" style="39" customWidth="1"/>
    <col min="260" max="260" width="9" style="39" customWidth="1"/>
    <col min="261" max="262" width="13.08984375" style="39" customWidth="1"/>
    <col min="263" max="263" width="0.90625" style="39" customWidth="1"/>
    <col min="264" max="512" width="9" style="39"/>
    <col min="513" max="513" width="4.90625" style="39" customWidth="1"/>
    <col min="514" max="515" width="13.08984375" style="39" customWidth="1"/>
    <col min="516" max="516" width="9" style="39" customWidth="1"/>
    <col min="517" max="518" width="13.08984375" style="39" customWidth="1"/>
    <col min="519" max="519" width="0.90625" style="39" customWidth="1"/>
    <col min="520" max="768" width="9" style="39"/>
    <col min="769" max="769" width="4.90625" style="39" customWidth="1"/>
    <col min="770" max="771" width="13.08984375" style="39" customWidth="1"/>
    <col min="772" max="772" width="9" style="39" customWidth="1"/>
    <col min="773" max="774" width="13.08984375" style="39" customWidth="1"/>
    <col min="775" max="775" width="0.90625" style="39" customWidth="1"/>
    <col min="776" max="1024" width="9" style="39"/>
    <col min="1025" max="1025" width="4.90625" style="39" customWidth="1"/>
    <col min="1026" max="1027" width="13.08984375" style="39" customWidth="1"/>
    <col min="1028" max="1028" width="9" style="39" customWidth="1"/>
    <col min="1029" max="1030" width="13.08984375" style="39" customWidth="1"/>
    <col min="1031" max="1031" width="0.90625" style="39" customWidth="1"/>
    <col min="1032" max="1280" width="9" style="39"/>
    <col min="1281" max="1281" width="4.90625" style="39" customWidth="1"/>
    <col min="1282" max="1283" width="13.08984375" style="39" customWidth="1"/>
    <col min="1284" max="1284" width="9" style="39" customWidth="1"/>
    <col min="1285" max="1286" width="13.08984375" style="39" customWidth="1"/>
    <col min="1287" max="1287" width="0.90625" style="39" customWidth="1"/>
    <col min="1288" max="1536" width="9" style="39"/>
    <col min="1537" max="1537" width="4.90625" style="39" customWidth="1"/>
    <col min="1538" max="1539" width="13.08984375" style="39" customWidth="1"/>
    <col min="1540" max="1540" width="9" style="39" customWidth="1"/>
    <col min="1541" max="1542" width="13.08984375" style="39" customWidth="1"/>
    <col min="1543" max="1543" width="0.90625" style="39" customWidth="1"/>
    <col min="1544" max="1792" width="9" style="39"/>
    <col min="1793" max="1793" width="4.90625" style="39" customWidth="1"/>
    <col min="1794" max="1795" width="13.08984375" style="39" customWidth="1"/>
    <col min="1796" max="1796" width="9" style="39" customWidth="1"/>
    <col min="1797" max="1798" width="13.08984375" style="39" customWidth="1"/>
    <col min="1799" max="1799" width="0.90625" style="39" customWidth="1"/>
    <col min="1800" max="2048" width="9" style="39"/>
    <col min="2049" max="2049" width="4.90625" style="39" customWidth="1"/>
    <col min="2050" max="2051" width="13.08984375" style="39" customWidth="1"/>
    <col min="2052" max="2052" width="9" style="39" customWidth="1"/>
    <col min="2053" max="2054" width="13.08984375" style="39" customWidth="1"/>
    <col min="2055" max="2055" width="0.90625" style="39" customWidth="1"/>
    <col min="2056" max="2304" width="9" style="39"/>
    <col min="2305" max="2305" width="4.90625" style="39" customWidth="1"/>
    <col min="2306" max="2307" width="13.08984375" style="39" customWidth="1"/>
    <col min="2308" max="2308" width="9" style="39" customWidth="1"/>
    <col min="2309" max="2310" width="13.08984375" style="39" customWidth="1"/>
    <col min="2311" max="2311" width="0.90625" style="39" customWidth="1"/>
    <col min="2312" max="2560" width="9" style="39"/>
    <col min="2561" max="2561" width="4.90625" style="39" customWidth="1"/>
    <col min="2562" max="2563" width="13.08984375" style="39" customWidth="1"/>
    <col min="2564" max="2564" width="9" style="39" customWidth="1"/>
    <col min="2565" max="2566" width="13.08984375" style="39" customWidth="1"/>
    <col min="2567" max="2567" width="0.90625" style="39" customWidth="1"/>
    <col min="2568" max="2816" width="9" style="39"/>
    <col min="2817" max="2817" width="4.90625" style="39" customWidth="1"/>
    <col min="2818" max="2819" width="13.08984375" style="39" customWidth="1"/>
    <col min="2820" max="2820" width="9" style="39" customWidth="1"/>
    <col min="2821" max="2822" width="13.08984375" style="39" customWidth="1"/>
    <col min="2823" max="2823" width="0.90625" style="39" customWidth="1"/>
    <col min="2824" max="3072" width="9" style="39"/>
    <col min="3073" max="3073" width="4.90625" style="39" customWidth="1"/>
    <col min="3074" max="3075" width="13.08984375" style="39" customWidth="1"/>
    <col min="3076" max="3076" width="9" style="39" customWidth="1"/>
    <col min="3077" max="3078" width="13.08984375" style="39" customWidth="1"/>
    <col min="3079" max="3079" width="0.90625" style="39" customWidth="1"/>
    <col min="3080" max="3328" width="9" style="39"/>
    <col min="3329" max="3329" width="4.90625" style="39" customWidth="1"/>
    <col min="3330" max="3331" width="13.08984375" style="39" customWidth="1"/>
    <col min="3332" max="3332" width="9" style="39" customWidth="1"/>
    <col min="3333" max="3334" width="13.08984375" style="39" customWidth="1"/>
    <col min="3335" max="3335" width="0.90625" style="39" customWidth="1"/>
    <col min="3336" max="3584" width="9" style="39"/>
    <col min="3585" max="3585" width="4.90625" style="39" customWidth="1"/>
    <col min="3586" max="3587" width="13.08984375" style="39" customWidth="1"/>
    <col min="3588" max="3588" width="9" style="39" customWidth="1"/>
    <col min="3589" max="3590" width="13.08984375" style="39" customWidth="1"/>
    <col min="3591" max="3591" width="0.90625" style="39" customWidth="1"/>
    <col min="3592" max="3840" width="9" style="39"/>
    <col min="3841" max="3841" width="4.90625" style="39" customWidth="1"/>
    <col min="3842" max="3843" width="13.08984375" style="39" customWidth="1"/>
    <col min="3844" max="3844" width="9" style="39" customWidth="1"/>
    <col min="3845" max="3846" width="13.08984375" style="39" customWidth="1"/>
    <col min="3847" max="3847" width="0.90625" style="39" customWidth="1"/>
    <col min="3848" max="4096" width="9" style="39"/>
    <col min="4097" max="4097" width="4.90625" style="39" customWidth="1"/>
    <col min="4098" max="4099" width="13.08984375" style="39" customWidth="1"/>
    <col min="4100" max="4100" width="9" style="39" customWidth="1"/>
    <col min="4101" max="4102" width="13.08984375" style="39" customWidth="1"/>
    <col min="4103" max="4103" width="0.90625" style="39" customWidth="1"/>
    <col min="4104" max="4352" width="9" style="39"/>
    <col min="4353" max="4353" width="4.90625" style="39" customWidth="1"/>
    <col min="4354" max="4355" width="13.08984375" style="39" customWidth="1"/>
    <col min="4356" max="4356" width="9" style="39" customWidth="1"/>
    <col min="4357" max="4358" width="13.08984375" style="39" customWidth="1"/>
    <col min="4359" max="4359" width="0.90625" style="39" customWidth="1"/>
    <col min="4360" max="4608" width="9" style="39"/>
    <col min="4609" max="4609" width="4.90625" style="39" customWidth="1"/>
    <col min="4610" max="4611" width="13.08984375" style="39" customWidth="1"/>
    <col min="4612" max="4612" width="9" style="39" customWidth="1"/>
    <col min="4613" max="4614" width="13.08984375" style="39" customWidth="1"/>
    <col min="4615" max="4615" width="0.90625" style="39" customWidth="1"/>
    <col min="4616" max="4864" width="9" style="39"/>
    <col min="4865" max="4865" width="4.90625" style="39" customWidth="1"/>
    <col min="4866" max="4867" width="13.08984375" style="39" customWidth="1"/>
    <col min="4868" max="4868" width="9" style="39" customWidth="1"/>
    <col min="4869" max="4870" width="13.08984375" style="39" customWidth="1"/>
    <col min="4871" max="4871" width="0.90625" style="39" customWidth="1"/>
    <col min="4872" max="5120" width="9" style="39"/>
    <col min="5121" max="5121" width="4.90625" style="39" customWidth="1"/>
    <col min="5122" max="5123" width="13.08984375" style="39" customWidth="1"/>
    <col min="5124" max="5124" width="9" style="39" customWidth="1"/>
    <col min="5125" max="5126" width="13.08984375" style="39" customWidth="1"/>
    <col min="5127" max="5127" width="0.90625" style="39" customWidth="1"/>
    <col min="5128" max="5376" width="9" style="39"/>
    <col min="5377" max="5377" width="4.90625" style="39" customWidth="1"/>
    <col min="5378" max="5379" width="13.08984375" style="39" customWidth="1"/>
    <col min="5380" max="5380" width="9" style="39" customWidth="1"/>
    <col min="5381" max="5382" width="13.08984375" style="39" customWidth="1"/>
    <col min="5383" max="5383" width="0.90625" style="39" customWidth="1"/>
    <col min="5384" max="5632" width="9" style="39"/>
    <col min="5633" max="5633" width="4.90625" style="39" customWidth="1"/>
    <col min="5634" max="5635" width="13.08984375" style="39" customWidth="1"/>
    <col min="5636" max="5636" width="9" style="39" customWidth="1"/>
    <col min="5637" max="5638" width="13.08984375" style="39" customWidth="1"/>
    <col min="5639" max="5639" width="0.90625" style="39" customWidth="1"/>
    <col min="5640" max="5888" width="9" style="39"/>
    <col min="5889" max="5889" width="4.90625" style="39" customWidth="1"/>
    <col min="5890" max="5891" width="13.08984375" style="39" customWidth="1"/>
    <col min="5892" max="5892" width="9" style="39" customWidth="1"/>
    <col min="5893" max="5894" width="13.08984375" style="39" customWidth="1"/>
    <col min="5895" max="5895" width="0.90625" style="39" customWidth="1"/>
    <col min="5896" max="6144" width="9" style="39"/>
    <col min="6145" max="6145" width="4.90625" style="39" customWidth="1"/>
    <col min="6146" max="6147" width="13.08984375" style="39" customWidth="1"/>
    <col min="6148" max="6148" width="9" style="39" customWidth="1"/>
    <col min="6149" max="6150" width="13.08984375" style="39" customWidth="1"/>
    <col min="6151" max="6151" width="0.90625" style="39" customWidth="1"/>
    <col min="6152" max="6400" width="9" style="39"/>
    <col min="6401" max="6401" width="4.90625" style="39" customWidth="1"/>
    <col min="6402" max="6403" width="13.08984375" style="39" customWidth="1"/>
    <col min="6404" max="6404" width="9" style="39" customWidth="1"/>
    <col min="6405" max="6406" width="13.08984375" style="39" customWidth="1"/>
    <col min="6407" max="6407" width="0.90625" style="39" customWidth="1"/>
    <col min="6408" max="6656" width="9" style="39"/>
    <col min="6657" max="6657" width="4.90625" style="39" customWidth="1"/>
    <col min="6658" max="6659" width="13.08984375" style="39" customWidth="1"/>
    <col min="6660" max="6660" width="9" style="39" customWidth="1"/>
    <col min="6661" max="6662" width="13.08984375" style="39" customWidth="1"/>
    <col min="6663" max="6663" width="0.90625" style="39" customWidth="1"/>
    <col min="6664" max="6912" width="9" style="39"/>
    <col min="6913" max="6913" width="4.90625" style="39" customWidth="1"/>
    <col min="6914" max="6915" width="13.08984375" style="39" customWidth="1"/>
    <col min="6916" max="6916" width="9" style="39" customWidth="1"/>
    <col min="6917" max="6918" width="13.08984375" style="39" customWidth="1"/>
    <col min="6919" max="6919" width="0.90625" style="39" customWidth="1"/>
    <col min="6920" max="7168" width="9" style="39"/>
    <col min="7169" max="7169" width="4.90625" style="39" customWidth="1"/>
    <col min="7170" max="7171" width="13.08984375" style="39" customWidth="1"/>
    <col min="7172" max="7172" width="9" style="39" customWidth="1"/>
    <col min="7173" max="7174" width="13.08984375" style="39" customWidth="1"/>
    <col min="7175" max="7175" width="0.90625" style="39" customWidth="1"/>
    <col min="7176" max="7424" width="9" style="39"/>
    <col min="7425" max="7425" width="4.90625" style="39" customWidth="1"/>
    <col min="7426" max="7427" width="13.08984375" style="39" customWidth="1"/>
    <col min="7428" max="7428" width="9" style="39" customWidth="1"/>
    <col min="7429" max="7430" width="13.08984375" style="39" customWidth="1"/>
    <col min="7431" max="7431" width="0.90625" style="39" customWidth="1"/>
    <col min="7432" max="7680" width="9" style="39"/>
    <col min="7681" max="7681" width="4.90625" style="39" customWidth="1"/>
    <col min="7682" max="7683" width="13.08984375" style="39" customWidth="1"/>
    <col min="7684" max="7684" width="9" style="39" customWidth="1"/>
    <col min="7685" max="7686" width="13.08984375" style="39" customWidth="1"/>
    <col min="7687" max="7687" width="0.90625" style="39" customWidth="1"/>
    <col min="7688" max="7936" width="9" style="39"/>
    <col min="7937" max="7937" width="4.90625" style="39" customWidth="1"/>
    <col min="7938" max="7939" width="13.08984375" style="39" customWidth="1"/>
    <col min="7940" max="7940" width="9" style="39" customWidth="1"/>
    <col min="7941" max="7942" width="13.08984375" style="39" customWidth="1"/>
    <col min="7943" max="7943" width="0.90625" style="39" customWidth="1"/>
    <col min="7944" max="8192" width="9" style="39"/>
    <col min="8193" max="8193" width="4.90625" style="39" customWidth="1"/>
    <col min="8194" max="8195" width="13.08984375" style="39" customWidth="1"/>
    <col min="8196" max="8196" width="9" style="39" customWidth="1"/>
    <col min="8197" max="8198" width="13.08984375" style="39" customWidth="1"/>
    <col min="8199" max="8199" width="0.90625" style="39" customWidth="1"/>
    <col min="8200" max="8448" width="9" style="39"/>
    <col min="8449" max="8449" width="4.90625" style="39" customWidth="1"/>
    <col min="8450" max="8451" width="13.08984375" style="39" customWidth="1"/>
    <col min="8452" max="8452" width="9" style="39" customWidth="1"/>
    <col min="8453" max="8454" width="13.08984375" style="39" customWidth="1"/>
    <col min="8455" max="8455" width="0.90625" style="39" customWidth="1"/>
    <col min="8456" max="8704" width="9" style="39"/>
    <col min="8705" max="8705" width="4.90625" style="39" customWidth="1"/>
    <col min="8706" max="8707" width="13.08984375" style="39" customWidth="1"/>
    <col min="8708" max="8708" width="9" style="39" customWidth="1"/>
    <col min="8709" max="8710" width="13.08984375" style="39" customWidth="1"/>
    <col min="8711" max="8711" width="0.90625" style="39" customWidth="1"/>
    <col min="8712" max="8960" width="9" style="39"/>
    <col min="8961" max="8961" width="4.90625" style="39" customWidth="1"/>
    <col min="8962" max="8963" width="13.08984375" style="39" customWidth="1"/>
    <col min="8964" max="8964" width="9" style="39" customWidth="1"/>
    <col min="8965" max="8966" width="13.08984375" style="39" customWidth="1"/>
    <col min="8967" max="8967" width="0.90625" style="39" customWidth="1"/>
    <col min="8968" max="9216" width="9" style="39"/>
    <col min="9217" max="9217" width="4.90625" style="39" customWidth="1"/>
    <col min="9218" max="9219" width="13.08984375" style="39" customWidth="1"/>
    <col min="9220" max="9220" width="9" style="39" customWidth="1"/>
    <col min="9221" max="9222" width="13.08984375" style="39" customWidth="1"/>
    <col min="9223" max="9223" width="0.90625" style="39" customWidth="1"/>
    <col min="9224" max="9472" width="9" style="39"/>
    <col min="9473" max="9473" width="4.90625" style="39" customWidth="1"/>
    <col min="9474" max="9475" width="13.08984375" style="39" customWidth="1"/>
    <col min="9476" max="9476" width="9" style="39" customWidth="1"/>
    <col min="9477" max="9478" width="13.08984375" style="39" customWidth="1"/>
    <col min="9479" max="9479" width="0.90625" style="39" customWidth="1"/>
    <col min="9480" max="9728" width="9" style="39"/>
    <col min="9729" max="9729" width="4.90625" style="39" customWidth="1"/>
    <col min="9730" max="9731" width="13.08984375" style="39" customWidth="1"/>
    <col min="9732" max="9732" width="9" style="39" customWidth="1"/>
    <col min="9733" max="9734" width="13.08984375" style="39" customWidth="1"/>
    <col min="9735" max="9735" width="0.90625" style="39" customWidth="1"/>
    <col min="9736" max="9984" width="9" style="39"/>
    <col min="9985" max="9985" width="4.90625" style="39" customWidth="1"/>
    <col min="9986" max="9987" width="13.08984375" style="39" customWidth="1"/>
    <col min="9988" max="9988" width="9" style="39" customWidth="1"/>
    <col min="9989" max="9990" width="13.08984375" style="39" customWidth="1"/>
    <col min="9991" max="9991" width="0.90625" style="39" customWidth="1"/>
    <col min="9992" max="10240" width="9" style="39"/>
    <col min="10241" max="10241" width="4.90625" style="39" customWidth="1"/>
    <col min="10242" max="10243" width="13.08984375" style="39" customWidth="1"/>
    <col min="10244" max="10244" width="9" style="39" customWidth="1"/>
    <col min="10245" max="10246" width="13.08984375" style="39" customWidth="1"/>
    <col min="10247" max="10247" width="0.90625" style="39" customWidth="1"/>
    <col min="10248" max="10496" width="9" style="39"/>
    <col min="10497" max="10497" width="4.90625" style="39" customWidth="1"/>
    <col min="10498" max="10499" width="13.08984375" style="39" customWidth="1"/>
    <col min="10500" max="10500" width="9" style="39" customWidth="1"/>
    <col min="10501" max="10502" width="13.08984375" style="39" customWidth="1"/>
    <col min="10503" max="10503" width="0.90625" style="39" customWidth="1"/>
    <col min="10504" max="10752" width="9" style="39"/>
    <col min="10753" max="10753" width="4.90625" style="39" customWidth="1"/>
    <col min="10754" max="10755" width="13.08984375" style="39" customWidth="1"/>
    <col min="10756" max="10756" width="9" style="39" customWidth="1"/>
    <col min="10757" max="10758" width="13.08984375" style="39" customWidth="1"/>
    <col min="10759" max="10759" width="0.90625" style="39" customWidth="1"/>
    <col min="10760" max="11008" width="9" style="39"/>
    <col min="11009" max="11009" width="4.90625" style="39" customWidth="1"/>
    <col min="11010" max="11011" width="13.08984375" style="39" customWidth="1"/>
    <col min="11012" max="11012" width="9" style="39" customWidth="1"/>
    <col min="11013" max="11014" width="13.08984375" style="39" customWidth="1"/>
    <col min="11015" max="11015" width="0.90625" style="39" customWidth="1"/>
    <col min="11016" max="11264" width="9" style="39"/>
    <col min="11265" max="11265" width="4.90625" style="39" customWidth="1"/>
    <col min="11266" max="11267" width="13.08984375" style="39" customWidth="1"/>
    <col min="11268" max="11268" width="9" style="39" customWidth="1"/>
    <col min="11269" max="11270" width="13.08984375" style="39" customWidth="1"/>
    <col min="11271" max="11271" width="0.90625" style="39" customWidth="1"/>
    <col min="11272" max="11520" width="9" style="39"/>
    <col min="11521" max="11521" width="4.90625" style="39" customWidth="1"/>
    <col min="11522" max="11523" width="13.08984375" style="39" customWidth="1"/>
    <col min="11524" max="11524" width="9" style="39" customWidth="1"/>
    <col min="11525" max="11526" width="13.08984375" style="39" customWidth="1"/>
    <col min="11527" max="11527" width="0.90625" style="39" customWidth="1"/>
    <col min="11528" max="11776" width="9" style="39"/>
    <col min="11777" max="11777" width="4.90625" style="39" customWidth="1"/>
    <col min="11778" max="11779" width="13.08984375" style="39" customWidth="1"/>
    <col min="11780" max="11780" width="9" style="39" customWidth="1"/>
    <col min="11781" max="11782" width="13.08984375" style="39" customWidth="1"/>
    <col min="11783" max="11783" width="0.90625" style="39" customWidth="1"/>
    <col min="11784" max="12032" width="9" style="39"/>
    <col min="12033" max="12033" width="4.90625" style="39" customWidth="1"/>
    <col min="12034" max="12035" width="13.08984375" style="39" customWidth="1"/>
    <col min="12036" max="12036" width="9" style="39" customWidth="1"/>
    <col min="12037" max="12038" width="13.08984375" style="39" customWidth="1"/>
    <col min="12039" max="12039" width="0.90625" style="39" customWidth="1"/>
    <col min="12040" max="12288" width="9" style="39"/>
    <col min="12289" max="12289" width="4.90625" style="39" customWidth="1"/>
    <col min="12290" max="12291" width="13.08984375" style="39" customWidth="1"/>
    <col min="12292" max="12292" width="9" style="39" customWidth="1"/>
    <col min="12293" max="12294" width="13.08984375" style="39" customWidth="1"/>
    <col min="12295" max="12295" width="0.90625" style="39" customWidth="1"/>
    <col min="12296" max="12544" width="9" style="39"/>
    <col min="12545" max="12545" width="4.90625" style="39" customWidth="1"/>
    <col min="12546" max="12547" width="13.08984375" style="39" customWidth="1"/>
    <col min="12548" max="12548" width="9" style="39" customWidth="1"/>
    <col min="12549" max="12550" width="13.08984375" style="39" customWidth="1"/>
    <col min="12551" max="12551" width="0.90625" style="39" customWidth="1"/>
    <col min="12552" max="12800" width="9" style="39"/>
    <col min="12801" max="12801" width="4.90625" style="39" customWidth="1"/>
    <col min="12802" max="12803" width="13.08984375" style="39" customWidth="1"/>
    <col min="12804" max="12804" width="9" style="39" customWidth="1"/>
    <col min="12805" max="12806" width="13.08984375" style="39" customWidth="1"/>
    <col min="12807" max="12807" width="0.90625" style="39" customWidth="1"/>
    <col min="12808" max="13056" width="9" style="39"/>
    <col min="13057" max="13057" width="4.90625" style="39" customWidth="1"/>
    <col min="13058" max="13059" width="13.08984375" style="39" customWidth="1"/>
    <col min="13060" max="13060" width="9" style="39" customWidth="1"/>
    <col min="13061" max="13062" width="13.08984375" style="39" customWidth="1"/>
    <col min="13063" max="13063" width="0.90625" style="39" customWidth="1"/>
    <col min="13064" max="13312" width="9" style="39"/>
    <col min="13313" max="13313" width="4.90625" style="39" customWidth="1"/>
    <col min="13314" max="13315" width="13.08984375" style="39" customWidth="1"/>
    <col min="13316" max="13316" width="9" style="39" customWidth="1"/>
    <col min="13317" max="13318" width="13.08984375" style="39" customWidth="1"/>
    <col min="13319" max="13319" width="0.90625" style="39" customWidth="1"/>
    <col min="13320" max="13568" width="9" style="39"/>
    <col min="13569" max="13569" width="4.90625" style="39" customWidth="1"/>
    <col min="13570" max="13571" width="13.08984375" style="39" customWidth="1"/>
    <col min="13572" max="13572" width="9" style="39" customWidth="1"/>
    <col min="13573" max="13574" width="13.08984375" style="39" customWidth="1"/>
    <col min="13575" max="13575" width="0.90625" style="39" customWidth="1"/>
    <col min="13576" max="13824" width="9" style="39"/>
    <col min="13825" max="13825" width="4.90625" style="39" customWidth="1"/>
    <col min="13826" max="13827" width="13.08984375" style="39" customWidth="1"/>
    <col min="13828" max="13828" width="9" style="39" customWidth="1"/>
    <col min="13829" max="13830" width="13.08984375" style="39" customWidth="1"/>
    <col min="13831" max="13831" width="0.90625" style="39" customWidth="1"/>
    <col min="13832" max="14080" width="9" style="39"/>
    <col min="14081" max="14081" width="4.90625" style="39" customWidth="1"/>
    <col min="14082" max="14083" width="13.08984375" style="39" customWidth="1"/>
    <col min="14084" max="14084" width="9" style="39" customWidth="1"/>
    <col min="14085" max="14086" width="13.08984375" style="39" customWidth="1"/>
    <col min="14087" max="14087" width="0.90625" style="39" customWidth="1"/>
    <col min="14088" max="14336" width="9" style="39"/>
    <col min="14337" max="14337" width="4.90625" style="39" customWidth="1"/>
    <col min="14338" max="14339" width="13.08984375" style="39" customWidth="1"/>
    <col min="14340" max="14340" width="9" style="39" customWidth="1"/>
    <col min="14341" max="14342" width="13.08984375" style="39" customWidth="1"/>
    <col min="14343" max="14343" width="0.90625" style="39" customWidth="1"/>
    <col min="14344" max="14592" width="9" style="39"/>
    <col min="14593" max="14593" width="4.90625" style="39" customWidth="1"/>
    <col min="14594" max="14595" width="13.08984375" style="39" customWidth="1"/>
    <col min="14596" max="14596" width="9" style="39" customWidth="1"/>
    <col min="14597" max="14598" width="13.08984375" style="39" customWidth="1"/>
    <col min="14599" max="14599" width="0.90625" style="39" customWidth="1"/>
    <col min="14600" max="14848" width="9" style="39"/>
    <col min="14849" max="14849" width="4.90625" style="39" customWidth="1"/>
    <col min="14850" max="14851" width="13.08984375" style="39" customWidth="1"/>
    <col min="14852" max="14852" width="9" style="39" customWidth="1"/>
    <col min="14853" max="14854" width="13.08984375" style="39" customWidth="1"/>
    <col min="14855" max="14855" width="0.90625" style="39" customWidth="1"/>
    <col min="14856" max="15104" width="9" style="39"/>
    <col min="15105" max="15105" width="4.90625" style="39" customWidth="1"/>
    <col min="15106" max="15107" width="13.08984375" style="39" customWidth="1"/>
    <col min="15108" max="15108" width="9" style="39" customWidth="1"/>
    <col min="15109" max="15110" width="13.08984375" style="39" customWidth="1"/>
    <col min="15111" max="15111" width="0.90625" style="39" customWidth="1"/>
    <col min="15112" max="15360" width="9" style="39"/>
    <col min="15361" max="15361" width="4.90625" style="39" customWidth="1"/>
    <col min="15362" max="15363" width="13.08984375" style="39" customWidth="1"/>
    <col min="15364" max="15364" width="9" style="39" customWidth="1"/>
    <col min="15365" max="15366" width="13.08984375" style="39" customWidth="1"/>
    <col min="15367" max="15367" width="0.90625" style="39" customWidth="1"/>
    <col min="15368" max="15616" width="9" style="39"/>
    <col min="15617" max="15617" width="4.90625" style="39" customWidth="1"/>
    <col min="15618" max="15619" width="13.08984375" style="39" customWidth="1"/>
    <col min="15620" max="15620" width="9" style="39" customWidth="1"/>
    <col min="15621" max="15622" width="13.08984375" style="39" customWidth="1"/>
    <col min="15623" max="15623" width="0.90625" style="39" customWidth="1"/>
    <col min="15624" max="15872" width="9" style="39"/>
    <col min="15873" max="15873" width="4.90625" style="39" customWidth="1"/>
    <col min="15874" max="15875" width="13.08984375" style="39" customWidth="1"/>
    <col min="15876" max="15876" width="9" style="39" customWidth="1"/>
    <col min="15877" max="15878" width="13.08984375" style="39" customWidth="1"/>
    <col min="15879" max="15879" width="0.90625" style="39" customWidth="1"/>
    <col min="15880" max="16128" width="9" style="39"/>
    <col min="16129" max="16129" width="4.90625" style="39" customWidth="1"/>
    <col min="16130" max="16131" width="13.08984375" style="39" customWidth="1"/>
    <col min="16132" max="16132" width="9" style="39" customWidth="1"/>
    <col min="16133" max="16134" width="13.08984375" style="39" customWidth="1"/>
    <col min="16135" max="16135" width="0.90625" style="39" customWidth="1"/>
    <col min="16136" max="16384" width="9" style="39"/>
  </cols>
  <sheetData>
    <row r="1" spans="1:6" ht="16.5">
      <c r="F1" s="43" t="s">
        <v>430</v>
      </c>
    </row>
    <row r="2" spans="1:6" s="75" customFormat="1" ht="16.5">
      <c r="A2" s="40" t="s">
        <v>431</v>
      </c>
    </row>
    <row r="3" spans="1:6" ht="31.5" customHeight="1">
      <c r="A3" s="41"/>
      <c r="B3" s="785" t="s">
        <v>442</v>
      </c>
      <c r="C3" s="785"/>
      <c r="D3" s="785"/>
      <c r="E3" s="785"/>
      <c r="F3" s="785"/>
    </row>
    <row r="4" spans="1:6" ht="16.5">
      <c r="A4" s="41"/>
    </row>
    <row r="5" spans="1:6" ht="13.5" thickBot="1">
      <c r="A5" s="42"/>
      <c r="B5" s="76" t="s">
        <v>169</v>
      </c>
      <c r="E5" s="76" t="s">
        <v>170</v>
      </c>
    </row>
    <row r="6" spans="1:6" ht="15.75" customHeight="1">
      <c r="B6" s="430" t="s">
        <v>399</v>
      </c>
      <c r="C6" s="431" t="s">
        <v>400</v>
      </c>
      <c r="D6" s="78"/>
      <c r="E6" s="430" t="s">
        <v>399</v>
      </c>
      <c r="F6" s="431" t="s">
        <v>401</v>
      </c>
    </row>
    <row r="7" spans="1:6" ht="12.75" customHeight="1">
      <c r="B7" s="424"/>
      <c r="C7" s="425"/>
      <c r="D7" s="79"/>
      <c r="E7" s="424"/>
      <c r="F7" s="428"/>
    </row>
    <row r="8" spans="1:6" ht="12.75" customHeight="1">
      <c r="B8" s="424"/>
      <c r="C8" s="425"/>
      <c r="D8" s="79"/>
      <c r="E8" s="424"/>
      <c r="F8" s="428"/>
    </row>
    <row r="9" spans="1:6" ht="12.75" customHeight="1">
      <c r="B9" s="424"/>
      <c r="C9" s="425"/>
      <c r="D9" s="79"/>
      <c r="E9" s="424"/>
      <c r="F9" s="428"/>
    </row>
    <row r="10" spans="1:6" ht="12.75" customHeight="1">
      <c r="B10" s="424"/>
      <c r="C10" s="425"/>
      <c r="D10" s="79"/>
      <c r="E10" s="424"/>
      <c r="F10" s="428"/>
    </row>
    <row r="11" spans="1:6" ht="14.25" customHeight="1">
      <c r="B11" s="424"/>
      <c r="C11" s="425"/>
      <c r="D11" s="79"/>
      <c r="E11" s="424"/>
      <c r="F11" s="428"/>
    </row>
    <row r="12" spans="1:6">
      <c r="B12" s="424"/>
      <c r="C12" s="425"/>
      <c r="D12" s="79"/>
      <c r="E12" s="424"/>
      <c r="F12" s="428"/>
    </row>
    <row r="13" spans="1:6">
      <c r="B13" s="424"/>
      <c r="C13" s="425"/>
      <c r="D13" s="79"/>
      <c r="E13" s="424"/>
      <c r="F13" s="428"/>
    </row>
    <row r="14" spans="1:6" ht="12.75" customHeight="1">
      <c r="B14" s="424"/>
      <c r="C14" s="425"/>
      <c r="D14" s="79"/>
      <c r="E14" s="424"/>
      <c r="F14" s="428"/>
    </row>
    <row r="15" spans="1:6" ht="12.75" customHeight="1">
      <c r="B15" s="424"/>
      <c r="C15" s="425"/>
      <c r="D15" s="79"/>
      <c r="E15" s="424"/>
      <c r="F15" s="428"/>
    </row>
    <row r="16" spans="1:6" ht="12.75" customHeight="1">
      <c r="B16" s="424"/>
      <c r="C16" s="425"/>
      <c r="D16" s="79"/>
      <c r="E16" s="424"/>
      <c r="F16" s="428"/>
    </row>
    <row r="17" spans="2:6" ht="12.75" customHeight="1">
      <c r="B17" s="424"/>
      <c r="C17" s="425"/>
      <c r="D17" s="79"/>
      <c r="E17" s="424"/>
      <c r="F17" s="428"/>
    </row>
    <row r="18" spans="2:6" ht="12.75" customHeight="1">
      <c r="B18" s="424"/>
      <c r="C18" s="425"/>
      <c r="D18" s="79"/>
      <c r="E18" s="424"/>
      <c r="F18" s="428"/>
    </row>
    <row r="19" spans="2:6" ht="12.75" customHeight="1">
      <c r="B19" s="424"/>
      <c r="C19" s="425"/>
      <c r="D19" s="79"/>
      <c r="E19" s="424"/>
      <c r="F19" s="428"/>
    </row>
    <row r="20" spans="2:6" ht="12.75" customHeight="1">
      <c r="B20" s="424"/>
      <c r="C20" s="425"/>
      <c r="D20" s="79"/>
      <c r="E20" s="424"/>
      <c r="F20" s="428"/>
    </row>
    <row r="21" spans="2:6" ht="12.75" customHeight="1">
      <c r="B21" s="424"/>
      <c r="C21" s="425"/>
      <c r="D21" s="79"/>
      <c r="E21" s="424"/>
      <c r="F21" s="428"/>
    </row>
    <row r="22" spans="2:6" ht="12.75" customHeight="1">
      <c r="B22" s="424"/>
      <c r="C22" s="425"/>
      <c r="D22" s="79"/>
      <c r="E22" s="424"/>
      <c r="F22" s="428"/>
    </row>
    <row r="23" spans="2:6" ht="12.75" customHeight="1">
      <c r="B23" s="424"/>
      <c r="C23" s="425"/>
      <c r="D23" s="79"/>
      <c r="E23" s="424"/>
      <c r="F23" s="428"/>
    </row>
    <row r="24" spans="2:6" ht="12.75" customHeight="1">
      <c r="B24" s="424"/>
      <c r="C24" s="425"/>
      <c r="D24" s="79"/>
      <c r="E24" s="424"/>
      <c r="F24" s="428"/>
    </row>
    <row r="25" spans="2:6" ht="12.75" customHeight="1">
      <c r="B25" s="424"/>
      <c r="C25" s="425"/>
      <c r="D25" s="79"/>
      <c r="E25" s="424"/>
      <c r="F25" s="428"/>
    </row>
    <row r="26" spans="2:6" ht="12.75" customHeight="1">
      <c r="B26" s="424"/>
      <c r="C26" s="425"/>
      <c r="D26" s="79"/>
      <c r="E26" s="424"/>
      <c r="F26" s="428"/>
    </row>
    <row r="27" spans="2:6" ht="12.75" customHeight="1">
      <c r="B27" s="424"/>
      <c r="C27" s="425"/>
      <c r="D27" s="79"/>
      <c r="E27" s="424"/>
      <c r="F27" s="428"/>
    </row>
    <row r="28" spans="2:6" ht="12.75" customHeight="1">
      <c r="B28" s="424"/>
      <c r="C28" s="425"/>
      <c r="D28" s="79"/>
      <c r="E28" s="424"/>
      <c r="F28" s="428"/>
    </row>
    <row r="29" spans="2:6" ht="12.75" customHeight="1">
      <c r="B29" s="424"/>
      <c r="C29" s="425"/>
      <c r="D29" s="79"/>
      <c r="E29" s="424"/>
      <c r="F29" s="428"/>
    </row>
    <row r="30" spans="2:6" ht="12.75" customHeight="1">
      <c r="B30" s="424"/>
      <c r="C30" s="425"/>
      <c r="D30" s="79"/>
      <c r="E30" s="424"/>
      <c r="F30" s="428"/>
    </row>
    <row r="31" spans="2:6" ht="12.75" customHeight="1">
      <c r="B31" s="424"/>
      <c r="C31" s="425"/>
      <c r="D31" s="79"/>
      <c r="E31" s="424"/>
      <c r="F31" s="428"/>
    </row>
    <row r="32" spans="2:6" ht="12.75" customHeight="1">
      <c r="B32" s="424"/>
      <c r="C32" s="425"/>
      <c r="D32" s="79"/>
      <c r="E32" s="424"/>
      <c r="F32" s="428"/>
    </row>
    <row r="33" spans="2:6" ht="12.75" customHeight="1">
      <c r="B33" s="424"/>
      <c r="C33" s="425"/>
      <c r="D33" s="79"/>
      <c r="E33" s="424"/>
      <c r="F33" s="428"/>
    </row>
    <row r="34" spans="2:6" ht="12.75" customHeight="1">
      <c r="B34" s="424"/>
      <c r="C34" s="425"/>
      <c r="D34" s="79"/>
      <c r="E34" s="424"/>
      <c r="F34" s="428"/>
    </row>
    <row r="35" spans="2:6" ht="12.75" customHeight="1">
      <c r="B35" s="424"/>
      <c r="C35" s="425"/>
      <c r="D35" s="79"/>
      <c r="E35" s="424"/>
      <c r="F35" s="428"/>
    </row>
    <row r="36" spans="2:6" ht="12.75" customHeight="1">
      <c r="B36" s="424"/>
      <c r="C36" s="425"/>
      <c r="D36" s="79"/>
      <c r="E36" s="424"/>
      <c r="F36" s="428"/>
    </row>
    <row r="37" spans="2:6" ht="12.75" customHeight="1">
      <c r="B37" s="424"/>
      <c r="C37" s="425"/>
      <c r="D37" s="79"/>
      <c r="E37" s="424"/>
      <c r="F37" s="428"/>
    </row>
    <row r="38" spans="2:6" ht="12.75" customHeight="1">
      <c r="B38" s="424"/>
      <c r="C38" s="425"/>
      <c r="D38" s="79"/>
      <c r="E38" s="424"/>
      <c r="F38" s="428"/>
    </row>
    <row r="39" spans="2:6" ht="12.75" customHeight="1">
      <c r="B39" s="424"/>
      <c r="C39" s="425"/>
      <c r="D39" s="79"/>
      <c r="E39" s="424"/>
      <c r="F39" s="428"/>
    </row>
    <row r="40" spans="2:6" ht="12.75" customHeight="1">
      <c r="B40" s="424"/>
      <c r="C40" s="425"/>
      <c r="D40" s="79"/>
      <c r="E40" s="424"/>
      <c r="F40" s="428"/>
    </row>
    <row r="41" spans="2:6" ht="12.75" customHeight="1">
      <c r="B41" s="424"/>
      <c r="C41" s="425"/>
      <c r="D41" s="79"/>
      <c r="E41" s="424"/>
      <c r="F41" s="428"/>
    </row>
    <row r="42" spans="2:6" ht="12.75" customHeight="1">
      <c r="B42" s="424"/>
      <c r="C42" s="425"/>
      <c r="D42" s="79"/>
      <c r="E42" s="424"/>
      <c r="F42" s="428"/>
    </row>
    <row r="43" spans="2:6" ht="12.75" customHeight="1">
      <c r="B43" s="424"/>
      <c r="C43" s="425"/>
      <c r="D43" s="79"/>
      <c r="E43" s="424"/>
      <c r="F43" s="428"/>
    </row>
    <row r="44" spans="2:6" ht="12.75" customHeight="1">
      <c r="B44" s="424"/>
      <c r="C44" s="425"/>
      <c r="D44" s="79"/>
      <c r="E44" s="424"/>
      <c r="F44" s="428"/>
    </row>
    <row r="45" spans="2:6" ht="12.75" customHeight="1">
      <c r="B45" s="424"/>
      <c r="C45" s="425"/>
      <c r="D45" s="79"/>
      <c r="E45" s="424"/>
      <c r="F45" s="428"/>
    </row>
    <row r="46" spans="2:6" ht="12.75" customHeight="1">
      <c r="B46" s="424"/>
      <c r="C46" s="425"/>
      <c r="D46" s="79"/>
      <c r="E46" s="424"/>
      <c r="F46" s="428"/>
    </row>
    <row r="47" spans="2:6" ht="12.75" customHeight="1">
      <c r="B47" s="424"/>
      <c r="C47" s="425"/>
      <c r="D47" s="79"/>
      <c r="E47" s="424"/>
      <c r="F47" s="428"/>
    </row>
    <row r="48" spans="2:6" ht="12.75" customHeight="1">
      <c r="B48" s="424"/>
      <c r="C48" s="425"/>
      <c r="D48" s="79"/>
      <c r="E48" s="424"/>
      <c r="F48" s="428"/>
    </row>
    <row r="49" spans="2:6" ht="12.75" customHeight="1">
      <c r="B49" s="424"/>
      <c r="C49" s="425"/>
      <c r="D49" s="79"/>
      <c r="E49" s="424"/>
      <c r="F49" s="428"/>
    </row>
    <row r="50" spans="2:6" ht="12.75" customHeight="1">
      <c r="B50" s="424"/>
      <c r="C50" s="425"/>
      <c r="D50" s="79"/>
      <c r="E50" s="424"/>
      <c r="F50" s="428"/>
    </row>
    <row r="51" spans="2:6" ht="12.75" customHeight="1">
      <c r="B51" s="424"/>
      <c r="C51" s="425"/>
      <c r="D51" s="79"/>
      <c r="E51" s="424"/>
      <c r="F51" s="428"/>
    </row>
    <row r="52" spans="2:6" ht="12.75" customHeight="1">
      <c r="B52" s="424"/>
      <c r="C52" s="425"/>
      <c r="D52" s="79"/>
      <c r="E52" s="424"/>
      <c r="F52" s="428"/>
    </row>
    <row r="53" spans="2:6" ht="12.75" customHeight="1">
      <c r="B53" s="424"/>
      <c r="C53" s="425"/>
      <c r="D53" s="79"/>
      <c r="E53" s="424"/>
      <c r="F53" s="428"/>
    </row>
    <row r="54" spans="2:6" ht="12.75" customHeight="1">
      <c r="B54" s="424"/>
      <c r="C54" s="425"/>
      <c r="D54" s="79"/>
      <c r="E54" s="424"/>
      <c r="F54" s="428"/>
    </row>
    <row r="55" spans="2:6" ht="12.75" customHeight="1">
      <c r="B55" s="424"/>
      <c r="C55" s="425"/>
      <c r="D55" s="79"/>
      <c r="E55" s="424"/>
      <c r="F55" s="428"/>
    </row>
    <row r="56" spans="2:6" ht="12.75" customHeight="1" thickBot="1">
      <c r="B56" s="426"/>
      <c r="C56" s="427"/>
      <c r="D56" s="79"/>
      <c r="E56" s="426"/>
      <c r="F56" s="429"/>
    </row>
    <row r="57" spans="2:6" ht="12.75" customHeight="1">
      <c r="B57" s="80"/>
      <c r="C57" s="79"/>
      <c r="D57" s="79"/>
    </row>
    <row r="58" spans="2:6" ht="12.75" customHeight="1">
      <c r="B58" s="80"/>
      <c r="C58" s="79"/>
      <c r="D58" s="79"/>
    </row>
    <row r="59" spans="2:6" ht="12.75" customHeight="1">
      <c r="B59" s="80"/>
      <c r="C59" s="79"/>
      <c r="D59" s="79"/>
    </row>
    <row r="60" spans="2:6" ht="12.75" customHeight="1">
      <c r="B60" s="80"/>
      <c r="C60" s="79"/>
      <c r="D60" s="79"/>
    </row>
    <row r="61" spans="2:6" ht="12.75" customHeight="1">
      <c r="B61" s="80"/>
      <c r="C61" s="79"/>
      <c r="D61" s="79"/>
    </row>
    <row r="62" spans="2:6" ht="12.75" customHeight="1">
      <c r="B62" s="80"/>
      <c r="C62" s="79"/>
      <c r="D62" s="79"/>
    </row>
    <row r="63" spans="2:6" ht="12.75" customHeight="1">
      <c r="B63" s="80"/>
      <c r="C63" s="79"/>
      <c r="D63" s="79"/>
    </row>
    <row r="71" ht="3.75" customHeight="1"/>
  </sheetData>
  <sheetProtection algorithmName="SHA-512" hashValue="/026EpGkiOi5/MNtAzAZFdR7i4ZU6/Bci0UG/Z1bffa2qEj4A13A08B8PgHdh27t04h2A5vQrtmWImsoKvzr5g==" saltValue="knFCYXCJX8iTZYewny898w==" spinCount="100000" sheet="1" selectLockedCells="1"/>
  <mergeCells count="1">
    <mergeCell ref="B3:F3"/>
  </mergeCells>
  <phoneticPr fontId="3"/>
  <pageMargins left="0.78700000000000003" right="0.78700000000000003" top="0.59" bottom="0.57999999999999996" header="0.51200000000000001" footer="0.4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2">
    <tabColor rgb="FF99CCFF"/>
  </sheetPr>
  <dimension ref="A1:AE35"/>
  <sheetViews>
    <sheetView showGridLines="0" view="pageBreakPreview" zoomScale="85" zoomScaleNormal="85" zoomScaleSheetLayoutView="85" workbookViewId="0"/>
  </sheetViews>
  <sheetFormatPr defaultColWidth="9" defaultRowHeight="13"/>
  <cols>
    <col min="1" max="1" width="9.08984375" style="358" customWidth="1"/>
    <col min="2" max="3" width="9" style="358"/>
    <col min="4" max="4" width="11" style="358" customWidth="1"/>
    <col min="5" max="5" width="12.08984375" style="358" customWidth="1"/>
    <col min="6" max="12" width="11" style="358" customWidth="1"/>
    <col min="13" max="14" width="9.08984375" style="358" customWidth="1"/>
    <col min="15" max="24" width="10.6328125" style="358" customWidth="1"/>
    <col min="25" max="28" width="15.6328125" style="358" customWidth="1"/>
    <col min="29" max="16384" width="9" style="358"/>
  </cols>
  <sheetData>
    <row r="1" spans="1:31">
      <c r="A1" s="411">
        <v>9</v>
      </c>
      <c r="AE1" s="358">
        <v>1</v>
      </c>
    </row>
    <row r="2" spans="1:31" s="359" customFormat="1" ht="40" customHeight="1">
      <c r="A2" s="786" t="s">
        <v>458</v>
      </c>
      <c r="B2" s="786"/>
      <c r="C2" s="786"/>
      <c r="D2" s="786"/>
      <c r="E2" s="358"/>
      <c r="F2" s="358"/>
      <c r="K2" s="787" t="s">
        <v>406</v>
      </c>
      <c r="L2" s="787"/>
    </row>
    <row r="3" spans="1:31" ht="20.149999999999999" customHeight="1">
      <c r="B3" s="360"/>
      <c r="C3" s="361"/>
      <c r="D3" s="362"/>
      <c r="E3" s="362"/>
      <c r="F3" s="363"/>
      <c r="O3" s="364" t="s">
        <v>308</v>
      </c>
      <c r="P3" s="364"/>
      <c r="Q3" s="364"/>
    </row>
    <row r="4" spans="1:31" ht="20.149999999999999" customHeight="1">
      <c r="B4" s="365"/>
      <c r="C4" s="366" t="s">
        <v>280</v>
      </c>
      <c r="D4" s="367"/>
      <c r="E4" s="367"/>
      <c r="F4" s="368"/>
      <c r="O4" s="364" t="s">
        <v>309</v>
      </c>
      <c r="P4" s="364"/>
      <c r="Q4" s="364"/>
    </row>
    <row r="5" spans="1:31" ht="20.149999999999999" customHeight="1">
      <c r="A5" s="369"/>
      <c r="B5" s="365"/>
      <c r="C5" s="366" t="s">
        <v>281</v>
      </c>
      <c r="D5" s="367"/>
      <c r="E5" s="367"/>
      <c r="F5" s="368"/>
      <c r="G5" s="369"/>
      <c r="H5" s="369"/>
      <c r="I5" s="369"/>
      <c r="J5" s="369"/>
      <c r="K5" s="369"/>
      <c r="L5" s="369"/>
      <c r="M5" s="369"/>
      <c r="N5" s="370"/>
      <c r="O5" s="369" t="s">
        <v>310</v>
      </c>
      <c r="P5" s="370" t="s">
        <v>313</v>
      </c>
      <c r="Q5" s="370" t="s">
        <v>312</v>
      </c>
      <c r="R5" s="369" t="s">
        <v>314</v>
      </c>
      <c r="S5" s="369" t="s">
        <v>315</v>
      </c>
      <c r="T5" s="358" t="s">
        <v>316</v>
      </c>
      <c r="U5" s="364" t="s">
        <v>317</v>
      </c>
      <c r="V5" s="364" t="s">
        <v>81</v>
      </c>
      <c r="W5" s="364" t="s">
        <v>88</v>
      </c>
      <c r="X5" s="364" t="s">
        <v>307</v>
      </c>
    </row>
    <row r="6" spans="1:31" ht="20.149999999999999" customHeight="1">
      <c r="A6" s="369"/>
      <c r="B6" s="365"/>
      <c r="C6" s="367" t="s">
        <v>282</v>
      </c>
      <c r="D6" s="367"/>
      <c r="E6" s="367"/>
      <c r="F6" s="368"/>
      <c r="G6" s="369"/>
      <c r="H6" s="369"/>
      <c r="I6" s="369"/>
      <c r="J6" s="369"/>
      <c r="K6" s="369"/>
      <c r="L6" s="369"/>
      <c r="M6" s="369"/>
      <c r="N6" s="370">
        <v>1</v>
      </c>
      <c r="O6" s="369">
        <v>5</v>
      </c>
      <c r="P6" s="371">
        <f>D$14</f>
        <v>1</v>
      </c>
      <c r="Q6" s="371">
        <f>D$17</f>
        <v>30</v>
      </c>
      <c r="R6" s="372">
        <v>8.83</v>
      </c>
      <c r="S6" s="372">
        <v>-0.46100000000000002</v>
      </c>
      <c r="T6" s="373">
        <v>7.03</v>
      </c>
      <c r="U6" s="373">
        <f>D$17/D$15</f>
        <v>30</v>
      </c>
      <c r="V6" s="373">
        <f>R6*U6^S6</f>
        <v>1.8408050841688621</v>
      </c>
      <c r="W6" s="373">
        <f>T6</f>
        <v>7.03</v>
      </c>
      <c r="X6" s="373">
        <f>(V6*P6+W6)*Q6</f>
        <v>266.12415252506588</v>
      </c>
    </row>
    <row r="7" spans="1:31" ht="20.149999999999999" customHeight="1">
      <c r="A7" s="369"/>
      <c r="B7" s="365"/>
      <c r="C7" s="367" t="s">
        <v>283</v>
      </c>
      <c r="D7" s="367"/>
      <c r="E7" s="367"/>
      <c r="F7" s="368"/>
      <c r="G7" s="369"/>
      <c r="H7" s="369"/>
      <c r="I7" s="369"/>
      <c r="J7" s="369"/>
      <c r="K7" s="369"/>
      <c r="L7" s="369"/>
      <c r="M7" s="369"/>
      <c r="N7" s="370">
        <v>2</v>
      </c>
      <c r="O7" s="369">
        <v>10</v>
      </c>
      <c r="P7" s="371">
        <f t="shared" ref="P7:P11" si="0">D$14</f>
        <v>1</v>
      </c>
      <c r="Q7" s="371">
        <f t="shared" ref="Q7:Q11" si="1">D$17</f>
        <v>30</v>
      </c>
      <c r="R7" s="372">
        <v>7.88</v>
      </c>
      <c r="S7" s="372">
        <v>-0.44600000000000001</v>
      </c>
      <c r="T7" s="373">
        <v>14</v>
      </c>
      <c r="U7" s="373">
        <f t="shared" ref="U7:U11" si="2">D$17/D$15</f>
        <v>30</v>
      </c>
      <c r="V7" s="373">
        <f t="shared" ref="V7:V11" si="3">R7*U7^S7</f>
        <v>1.7287418189721226</v>
      </c>
      <c r="W7" s="373">
        <f t="shared" ref="W7:W12" si="4">T7</f>
        <v>14</v>
      </c>
      <c r="X7" s="373">
        <f t="shared" ref="X7:X11" si="5">(V7*P7+W7)*Q7</f>
        <v>471.86225456916372</v>
      </c>
    </row>
    <row r="8" spans="1:31" ht="20.149999999999999" customHeight="1">
      <c r="A8" s="369"/>
      <c r="B8" s="365"/>
      <c r="C8" s="367" t="s">
        <v>284</v>
      </c>
      <c r="D8" s="367"/>
      <c r="E8" s="367"/>
      <c r="F8" s="368"/>
      <c r="G8" s="369"/>
      <c r="H8" s="369"/>
      <c r="I8" s="369"/>
      <c r="J8" s="369"/>
      <c r="K8" s="369"/>
      <c r="L8" s="369"/>
      <c r="M8" s="369"/>
      <c r="N8" s="369">
        <v>3</v>
      </c>
      <c r="O8" s="369">
        <v>20</v>
      </c>
      <c r="P8" s="371">
        <f t="shared" si="0"/>
        <v>1</v>
      </c>
      <c r="Q8" s="371">
        <f t="shared" si="1"/>
        <v>30</v>
      </c>
      <c r="R8" s="372">
        <v>7.06</v>
      </c>
      <c r="S8" s="372">
        <v>-0.45200000000000001</v>
      </c>
      <c r="T8" s="373">
        <v>27.06</v>
      </c>
      <c r="U8" s="373">
        <f t="shared" si="2"/>
        <v>30</v>
      </c>
      <c r="V8" s="373">
        <f t="shared" si="3"/>
        <v>1.5175600805960701</v>
      </c>
      <c r="W8" s="373">
        <f t="shared" si="4"/>
        <v>27.06</v>
      </c>
      <c r="X8" s="373">
        <f t="shared" si="5"/>
        <v>857.32680241788205</v>
      </c>
    </row>
    <row r="9" spans="1:31" ht="20.149999999999999" customHeight="1">
      <c r="B9" s="365"/>
      <c r="C9" s="367" t="s">
        <v>285</v>
      </c>
      <c r="D9" s="367"/>
      <c r="E9" s="367"/>
      <c r="F9" s="368"/>
      <c r="G9" s="369"/>
      <c r="N9" s="358">
        <v>4</v>
      </c>
      <c r="O9" s="358">
        <v>30</v>
      </c>
      <c r="P9" s="371">
        <f t="shared" si="0"/>
        <v>1</v>
      </c>
      <c r="Q9" s="371">
        <f t="shared" si="1"/>
        <v>30</v>
      </c>
      <c r="R9" s="373">
        <v>6.43</v>
      </c>
      <c r="S9" s="373">
        <v>-0.44400000000000001</v>
      </c>
      <c r="T9" s="373">
        <v>39.75</v>
      </c>
      <c r="U9" s="373">
        <f t="shared" si="2"/>
        <v>30</v>
      </c>
      <c r="V9" s="373">
        <f t="shared" si="3"/>
        <v>1.4202641860056644</v>
      </c>
      <c r="W9" s="373">
        <f t="shared" si="4"/>
        <v>39.75</v>
      </c>
      <c r="X9" s="373">
        <f t="shared" si="5"/>
        <v>1235.1079255801701</v>
      </c>
    </row>
    <row r="10" spans="1:31" ht="20.149999999999999" customHeight="1">
      <c r="B10" s="365"/>
      <c r="C10" s="366" t="s">
        <v>286</v>
      </c>
      <c r="D10" s="367"/>
      <c r="E10" s="367"/>
      <c r="F10" s="368"/>
      <c r="G10" s="369"/>
      <c r="N10" s="358">
        <v>5</v>
      </c>
      <c r="O10" s="358">
        <v>40</v>
      </c>
      <c r="P10" s="371">
        <f t="shared" si="0"/>
        <v>1</v>
      </c>
      <c r="Q10" s="371">
        <f t="shared" si="1"/>
        <v>30</v>
      </c>
      <c r="R10" s="373">
        <v>5.97</v>
      </c>
      <c r="S10" s="373">
        <v>-0.44</v>
      </c>
      <c r="T10" s="373">
        <v>52.25</v>
      </c>
      <c r="U10" s="373">
        <f t="shared" si="2"/>
        <v>30</v>
      </c>
      <c r="V10" s="373">
        <f t="shared" si="3"/>
        <v>1.3367216406502462</v>
      </c>
      <c r="W10" s="373">
        <f t="shared" si="4"/>
        <v>52.25</v>
      </c>
      <c r="X10" s="373">
        <f t="shared" si="5"/>
        <v>1607.6016492195074</v>
      </c>
    </row>
    <row r="11" spans="1:31" ht="20.149999999999999" customHeight="1">
      <c r="B11" s="365"/>
      <c r="C11" s="374" t="s">
        <v>366</v>
      </c>
      <c r="D11" s="367"/>
      <c r="E11" s="367"/>
      <c r="F11" s="368"/>
      <c r="G11" s="369"/>
      <c r="N11" s="358">
        <v>6</v>
      </c>
      <c r="O11" s="358">
        <v>50</v>
      </c>
      <c r="P11" s="371">
        <f t="shared" si="0"/>
        <v>1</v>
      </c>
      <c r="Q11" s="371">
        <f t="shared" si="1"/>
        <v>30</v>
      </c>
      <c r="R11" s="373">
        <v>5.62</v>
      </c>
      <c r="S11" s="373">
        <v>-0.442</v>
      </c>
      <c r="T11" s="373">
        <v>64.680000000000007</v>
      </c>
      <c r="U11" s="373">
        <f t="shared" si="2"/>
        <v>30</v>
      </c>
      <c r="V11" s="373">
        <f t="shared" si="3"/>
        <v>1.2498235998188771</v>
      </c>
      <c r="W11" s="373">
        <f t="shared" si="4"/>
        <v>64.680000000000007</v>
      </c>
      <c r="X11" s="373">
        <f t="shared" si="5"/>
        <v>1977.8947079945667</v>
      </c>
    </row>
    <row r="12" spans="1:31" ht="20.149999999999999" customHeight="1">
      <c r="B12" s="365"/>
      <c r="C12" s="374" t="s">
        <v>367</v>
      </c>
      <c r="D12" s="367"/>
      <c r="E12" s="367"/>
      <c r="F12" s="368"/>
      <c r="G12" s="369"/>
      <c r="N12" s="358">
        <v>7</v>
      </c>
      <c r="O12" s="375">
        <f>D15</f>
        <v>1</v>
      </c>
      <c r="P12" s="371">
        <f t="shared" ref="P12" si="6">D$14</f>
        <v>1</v>
      </c>
      <c r="Q12" s="371">
        <f t="shared" ref="Q12" si="7">D$17</f>
        <v>30</v>
      </c>
      <c r="R12" s="373">
        <f>R11</f>
        <v>5.62</v>
      </c>
      <c r="S12" s="373">
        <f>S11</f>
        <v>-0.442</v>
      </c>
      <c r="T12" s="373">
        <f>T11</f>
        <v>64.680000000000007</v>
      </c>
      <c r="U12" s="373">
        <f t="shared" ref="U12" si="8">D$17/D$15</f>
        <v>30</v>
      </c>
      <c r="V12" s="373">
        <f t="shared" ref="V12" si="9">R12*U12^S12</f>
        <v>1.2498235998188771</v>
      </c>
      <c r="W12" s="373">
        <f t="shared" si="4"/>
        <v>64.680000000000007</v>
      </c>
      <c r="X12" s="373">
        <f t="shared" ref="X12" si="10">(V12*P12+W12)*Q12</f>
        <v>1977.8947079945667</v>
      </c>
    </row>
    <row r="13" spans="1:31" ht="20.149999999999999" customHeight="1" thickBot="1">
      <c r="B13" s="365"/>
      <c r="C13" s="376"/>
      <c r="D13" s="367"/>
      <c r="E13" s="367"/>
      <c r="F13" s="368"/>
      <c r="G13" s="369"/>
      <c r="O13" s="364" t="s">
        <v>318</v>
      </c>
      <c r="P13" s="364" t="s">
        <v>319</v>
      </c>
    </row>
    <row r="14" spans="1:31" ht="19.5" customHeight="1" thickBot="1">
      <c r="B14" s="365"/>
      <c r="C14" s="377" t="s">
        <v>287</v>
      </c>
      <c r="D14" s="118">
        <v>1</v>
      </c>
      <c r="E14" s="367"/>
      <c r="F14" s="368"/>
      <c r="O14" s="358">
        <f>IF(D15&lt;=O6,1,IF(D15&lt;=O7,2,IF(D15&lt;=O8,3,IF(D15&lt;=O9,4,IF(D15&lt;=O10,5,IF(D15&lt;=O11,6,7))))))</f>
        <v>1</v>
      </c>
      <c r="P14" s="358">
        <f>IF(D15&gt;=O11,7,IF(O14=1,1,O14-1))</f>
        <v>1</v>
      </c>
      <c r="R14" s="364" t="s">
        <v>320</v>
      </c>
    </row>
    <row r="15" spans="1:31" ht="19.5" customHeight="1" thickBot="1">
      <c r="B15" s="365"/>
      <c r="C15" s="377" t="s">
        <v>288</v>
      </c>
      <c r="D15" s="118">
        <v>1</v>
      </c>
      <c r="E15" s="367"/>
      <c r="F15" s="368"/>
      <c r="N15" s="364" t="s">
        <v>311</v>
      </c>
      <c r="O15" s="358">
        <f>VLOOKUP(O14,$N$6:$O$12,2,FALSE)</f>
        <v>5</v>
      </c>
      <c r="P15" s="358">
        <f>VLOOKUP(P14,$N$6:$O$12,2,FALSE)</f>
        <v>5</v>
      </c>
      <c r="Q15" s="378">
        <f>D15</f>
        <v>1</v>
      </c>
      <c r="R15" s="358">
        <f>IF(O14=P14,0,(Q15-P15)/(O15-P15))</f>
        <v>0</v>
      </c>
    </row>
    <row r="16" spans="1:31" ht="13.5" thickBot="1">
      <c r="B16" s="365"/>
      <c r="C16" s="377" t="s">
        <v>289</v>
      </c>
      <c r="D16" s="118">
        <v>5</v>
      </c>
      <c r="E16" s="367"/>
      <c r="F16" s="368"/>
      <c r="N16" s="364" t="s">
        <v>307</v>
      </c>
      <c r="O16" s="373">
        <f>VLOOKUP(O14,$N$6:$X$12,11,FALSE)</f>
        <v>266.12415252506588</v>
      </c>
      <c r="P16" s="373">
        <f>VLOOKUP(P14,$N$6:$X$12,11,FALSE)</f>
        <v>266.12415252506588</v>
      </c>
      <c r="Q16" s="373">
        <f>(O16-P16)*R15+P16</f>
        <v>266.12415252506588</v>
      </c>
    </row>
    <row r="17" spans="2:24" ht="13.5" thickBot="1">
      <c r="B17" s="365"/>
      <c r="C17" s="377" t="s">
        <v>290</v>
      </c>
      <c r="D17" s="118">
        <v>30</v>
      </c>
      <c r="E17" s="367"/>
      <c r="F17" s="368"/>
    </row>
    <row r="18" spans="2:24" ht="13.5" thickBot="1">
      <c r="B18" s="365"/>
      <c r="C18" s="379"/>
      <c r="D18" s="367"/>
      <c r="E18" s="367"/>
      <c r="F18" s="368"/>
    </row>
    <row r="19" spans="2:24" ht="13.5" thickBot="1">
      <c r="B19" s="365"/>
      <c r="C19" s="377" t="s">
        <v>291</v>
      </c>
      <c r="D19" s="432">
        <v>246.17336031445828</v>
      </c>
      <c r="E19" s="367"/>
      <c r="F19" s="368"/>
    </row>
    <row r="20" spans="2:24">
      <c r="B20" s="380"/>
      <c r="C20" s="381"/>
      <c r="D20" s="381"/>
      <c r="E20" s="381"/>
      <c r="F20" s="382"/>
      <c r="O20" s="364" t="s">
        <v>308</v>
      </c>
      <c r="P20" s="364"/>
      <c r="Q20" s="364"/>
    </row>
    <row r="21" spans="2:24">
      <c r="O21" s="364" t="s">
        <v>299</v>
      </c>
      <c r="P21" s="364"/>
      <c r="Q21" s="364"/>
    </row>
    <row r="22" spans="2:24">
      <c r="N22" s="370"/>
      <c r="O22" s="369" t="s">
        <v>310</v>
      </c>
      <c r="P22" s="370" t="s">
        <v>313</v>
      </c>
      <c r="Q22" s="370" t="s">
        <v>312</v>
      </c>
      <c r="R22" s="369" t="s">
        <v>314</v>
      </c>
      <c r="S22" s="369" t="s">
        <v>315</v>
      </c>
      <c r="T22" s="358" t="s">
        <v>316</v>
      </c>
      <c r="U22" s="364" t="s">
        <v>317</v>
      </c>
      <c r="V22" s="364" t="s">
        <v>81</v>
      </c>
      <c r="W22" s="364" t="s">
        <v>88</v>
      </c>
      <c r="X22" s="364" t="s">
        <v>307</v>
      </c>
    </row>
    <row r="23" spans="2:24">
      <c r="N23" s="370">
        <v>1</v>
      </c>
      <c r="O23" s="369">
        <v>5</v>
      </c>
      <c r="P23" s="371">
        <f>D$14</f>
        <v>1</v>
      </c>
      <c r="Q23" s="371">
        <f>D$17</f>
        <v>30</v>
      </c>
      <c r="R23" s="372">
        <v>1.94</v>
      </c>
      <c r="S23" s="372">
        <v>-0.32800000000000001</v>
      </c>
      <c r="T23" s="373">
        <v>7.57</v>
      </c>
      <c r="U23" s="373">
        <f>D$17/D$15</f>
        <v>30</v>
      </c>
      <c r="V23" s="373">
        <f>R23*U23^S23</f>
        <v>0.63577867714860958</v>
      </c>
      <c r="W23" s="373">
        <f>T23</f>
        <v>7.57</v>
      </c>
      <c r="X23" s="373">
        <f>(V23*P23+W23)*Q23</f>
        <v>246.17336031445828</v>
      </c>
    </row>
    <row r="24" spans="2:24" ht="13.5" thickBot="1">
      <c r="N24" s="370">
        <v>2</v>
      </c>
      <c r="O24" s="369">
        <v>10</v>
      </c>
      <c r="P24" s="371">
        <f t="shared" ref="P24:P29" si="11">D$14</f>
        <v>1</v>
      </c>
      <c r="Q24" s="371">
        <f t="shared" ref="Q24:Q29" si="12">D$17</f>
        <v>30</v>
      </c>
      <c r="R24" s="372">
        <v>2.29</v>
      </c>
      <c r="S24" s="372">
        <v>-0.39700000000000002</v>
      </c>
      <c r="T24" s="373">
        <v>13.84</v>
      </c>
      <c r="U24" s="373">
        <f t="shared" ref="U24:U29" si="13">D$17/D$15</f>
        <v>30</v>
      </c>
      <c r="V24" s="373">
        <f t="shared" ref="V24:V29" si="14">R24*U24^S24</f>
        <v>0.59349674880325565</v>
      </c>
      <c r="W24" s="373">
        <f t="shared" ref="W24:W29" si="15">T24</f>
        <v>13.84</v>
      </c>
      <c r="X24" s="373">
        <f t="shared" ref="X24:X29" si="16">(V24*P24+W24)*Q24</f>
        <v>433.00490246409765</v>
      </c>
    </row>
    <row r="25" spans="2:24" ht="39">
      <c r="B25" s="793" t="s">
        <v>292</v>
      </c>
      <c r="C25" s="794"/>
      <c r="D25" s="383" t="s">
        <v>293</v>
      </c>
      <c r="E25" s="383" t="s">
        <v>294</v>
      </c>
      <c r="F25" s="791" t="s">
        <v>295</v>
      </c>
      <c r="G25" s="791"/>
      <c r="H25" s="791" t="s">
        <v>296</v>
      </c>
      <c r="I25" s="791"/>
      <c r="J25" s="384" t="s">
        <v>297</v>
      </c>
      <c r="K25" s="791" t="s">
        <v>308</v>
      </c>
      <c r="L25" s="792"/>
      <c r="N25" s="369">
        <v>3</v>
      </c>
      <c r="O25" s="369">
        <v>20</v>
      </c>
      <c r="P25" s="371">
        <f t="shared" si="11"/>
        <v>1</v>
      </c>
      <c r="Q25" s="371">
        <f t="shared" si="12"/>
        <v>30</v>
      </c>
      <c r="R25" s="372">
        <v>2.37</v>
      </c>
      <c r="S25" s="372">
        <v>-0.48799999999999999</v>
      </c>
      <c r="T25" s="373">
        <v>26.36</v>
      </c>
      <c r="U25" s="373">
        <f t="shared" si="13"/>
        <v>30</v>
      </c>
      <c r="V25" s="373">
        <f t="shared" si="14"/>
        <v>0.45072658405316113</v>
      </c>
      <c r="W25" s="373">
        <f t="shared" si="15"/>
        <v>26.36</v>
      </c>
      <c r="X25" s="373">
        <f t="shared" si="16"/>
        <v>804.32179752159482</v>
      </c>
    </row>
    <row r="26" spans="2:24" ht="40.5" customHeight="1">
      <c r="B26" s="385" t="s">
        <v>298</v>
      </c>
      <c r="C26" s="386"/>
      <c r="D26" s="387" t="s">
        <v>299</v>
      </c>
      <c r="E26" s="388" t="s">
        <v>300</v>
      </c>
      <c r="F26" s="388" t="s">
        <v>300</v>
      </c>
      <c r="G26" s="387" t="s">
        <v>299</v>
      </c>
      <c r="H26" s="388" t="s">
        <v>300</v>
      </c>
      <c r="I26" s="387" t="s">
        <v>299</v>
      </c>
      <c r="J26" s="389" t="s">
        <v>300</v>
      </c>
      <c r="K26" s="390" t="s">
        <v>321</v>
      </c>
      <c r="L26" s="391" t="s">
        <v>299</v>
      </c>
      <c r="N26" s="358">
        <v>4</v>
      </c>
      <c r="O26" s="358">
        <v>30</v>
      </c>
      <c r="P26" s="371">
        <f t="shared" si="11"/>
        <v>1</v>
      </c>
      <c r="Q26" s="371">
        <f t="shared" si="12"/>
        <v>30</v>
      </c>
      <c r="R26" s="373">
        <v>2.17</v>
      </c>
      <c r="S26" s="373">
        <v>-0.51800000000000002</v>
      </c>
      <c r="T26" s="373">
        <v>38.79</v>
      </c>
      <c r="U26" s="373">
        <f t="shared" si="13"/>
        <v>30</v>
      </c>
      <c r="V26" s="373">
        <f t="shared" si="14"/>
        <v>0.3726584076399827</v>
      </c>
      <c r="W26" s="373">
        <f t="shared" si="15"/>
        <v>38.79</v>
      </c>
      <c r="X26" s="373">
        <f t="shared" si="16"/>
        <v>1174.8797522291993</v>
      </c>
    </row>
    <row r="27" spans="2:24" ht="16.899999999999999" customHeight="1">
      <c r="B27" s="795" t="s">
        <v>301</v>
      </c>
      <c r="C27" s="796"/>
      <c r="D27" s="387"/>
      <c r="E27" s="387"/>
      <c r="F27" s="387"/>
      <c r="G27" s="387"/>
      <c r="H27" s="387"/>
      <c r="I27" s="387"/>
      <c r="J27" s="392"/>
      <c r="K27" s="393"/>
      <c r="L27" s="394"/>
      <c r="N27" s="358">
        <v>5</v>
      </c>
      <c r="O27" s="358">
        <v>40</v>
      </c>
      <c r="P27" s="371">
        <f t="shared" si="11"/>
        <v>1</v>
      </c>
      <c r="Q27" s="371">
        <f t="shared" si="12"/>
        <v>30</v>
      </c>
      <c r="R27" s="373">
        <v>1.96</v>
      </c>
      <c r="S27" s="373">
        <v>-0.55400000000000005</v>
      </c>
      <c r="T27" s="373">
        <v>51.16</v>
      </c>
      <c r="U27" s="373">
        <f t="shared" si="13"/>
        <v>30</v>
      </c>
      <c r="V27" s="373">
        <f t="shared" si="14"/>
        <v>0.29780425336894595</v>
      </c>
      <c r="W27" s="373">
        <f t="shared" si="15"/>
        <v>51.16</v>
      </c>
      <c r="X27" s="373">
        <f t="shared" si="16"/>
        <v>1543.7341276010682</v>
      </c>
    </row>
    <row r="28" spans="2:24" ht="16.899999999999999" customHeight="1">
      <c r="B28" s="788" t="s">
        <v>302</v>
      </c>
      <c r="C28" s="789">
        <v>1</v>
      </c>
      <c r="D28" s="436">
        <f>$D14</f>
        <v>1</v>
      </c>
      <c r="E28" s="436">
        <f>$D14</f>
        <v>1</v>
      </c>
      <c r="F28" s="436">
        <f>$D14</f>
        <v>1</v>
      </c>
      <c r="G28" s="436">
        <f t="shared" ref="G28:L28" si="17">$D14</f>
        <v>1</v>
      </c>
      <c r="H28" s="436">
        <f>$D14</f>
        <v>1</v>
      </c>
      <c r="I28" s="436">
        <f t="shared" si="17"/>
        <v>1</v>
      </c>
      <c r="J28" s="437">
        <f t="shared" si="17"/>
        <v>1</v>
      </c>
      <c r="K28" s="436">
        <f t="shared" si="17"/>
        <v>1</v>
      </c>
      <c r="L28" s="438">
        <f t="shared" si="17"/>
        <v>1</v>
      </c>
      <c r="N28" s="358">
        <v>6</v>
      </c>
      <c r="O28" s="358">
        <v>50</v>
      </c>
      <c r="P28" s="371">
        <f t="shared" si="11"/>
        <v>1</v>
      </c>
      <c r="Q28" s="371">
        <f t="shared" si="12"/>
        <v>30</v>
      </c>
      <c r="R28" s="373">
        <v>1.76</v>
      </c>
      <c r="S28" s="373">
        <v>-0.60899999999999999</v>
      </c>
      <c r="T28" s="373">
        <v>63.5</v>
      </c>
      <c r="U28" s="373">
        <f t="shared" si="13"/>
        <v>30</v>
      </c>
      <c r="V28" s="373">
        <f t="shared" si="14"/>
        <v>0.22179197268950421</v>
      </c>
      <c r="W28" s="373">
        <f t="shared" si="15"/>
        <v>63.5</v>
      </c>
      <c r="X28" s="373">
        <f t="shared" si="16"/>
        <v>1911.653759180685</v>
      </c>
    </row>
    <row r="29" spans="2:24" ht="16.899999999999999" customHeight="1">
      <c r="B29" s="788" t="s">
        <v>303</v>
      </c>
      <c r="C29" s="789"/>
      <c r="D29" s="433">
        <f t="shared" ref="D29" si="18">$D15</f>
        <v>1</v>
      </c>
      <c r="E29" s="436">
        <f>$D15</f>
        <v>1</v>
      </c>
      <c r="F29" s="433">
        <f t="shared" ref="F29:L29" si="19">$D15</f>
        <v>1</v>
      </c>
      <c r="G29" s="433">
        <f t="shared" si="19"/>
        <v>1</v>
      </c>
      <c r="H29" s="436">
        <f t="shared" si="19"/>
        <v>1</v>
      </c>
      <c r="I29" s="436">
        <f t="shared" si="19"/>
        <v>1</v>
      </c>
      <c r="J29" s="437">
        <f t="shared" si="19"/>
        <v>1</v>
      </c>
      <c r="K29" s="436">
        <f t="shared" si="19"/>
        <v>1</v>
      </c>
      <c r="L29" s="438">
        <f t="shared" si="19"/>
        <v>1</v>
      </c>
      <c r="N29" s="358">
        <v>7</v>
      </c>
      <c r="O29" s="375">
        <f>D15</f>
        <v>1</v>
      </c>
      <c r="P29" s="371">
        <f t="shared" si="11"/>
        <v>1</v>
      </c>
      <c r="Q29" s="371">
        <f t="shared" si="12"/>
        <v>30</v>
      </c>
      <c r="R29" s="373">
        <f>R28</f>
        <v>1.76</v>
      </c>
      <c r="S29" s="373">
        <f>S28</f>
        <v>-0.60899999999999999</v>
      </c>
      <c r="T29" s="373">
        <f>T28</f>
        <v>63.5</v>
      </c>
      <c r="U29" s="373">
        <f t="shared" si="13"/>
        <v>30</v>
      </c>
      <c r="V29" s="373">
        <f t="shared" si="14"/>
        <v>0.22179197268950421</v>
      </c>
      <c r="W29" s="373">
        <f t="shared" si="15"/>
        <v>63.5</v>
      </c>
      <c r="X29" s="373">
        <f t="shared" si="16"/>
        <v>1911.653759180685</v>
      </c>
    </row>
    <row r="30" spans="2:24" ht="16.899999999999999" customHeight="1">
      <c r="B30" s="788" t="s">
        <v>304</v>
      </c>
      <c r="C30" s="789"/>
      <c r="D30" s="433">
        <f t="shared" ref="D30:L30" si="20">$D16</f>
        <v>5</v>
      </c>
      <c r="E30" s="433">
        <f t="shared" si="20"/>
        <v>5</v>
      </c>
      <c r="F30" s="436">
        <f t="shared" si="20"/>
        <v>5</v>
      </c>
      <c r="G30" s="436">
        <f t="shared" si="20"/>
        <v>5</v>
      </c>
      <c r="H30" s="433">
        <f t="shared" si="20"/>
        <v>5</v>
      </c>
      <c r="I30" s="433">
        <f t="shared" si="20"/>
        <v>5</v>
      </c>
      <c r="J30" s="434">
        <f t="shared" si="20"/>
        <v>5</v>
      </c>
      <c r="K30" s="433">
        <f t="shared" si="20"/>
        <v>5</v>
      </c>
      <c r="L30" s="435">
        <f t="shared" si="20"/>
        <v>5</v>
      </c>
      <c r="O30" s="364" t="s">
        <v>318</v>
      </c>
      <c r="P30" s="364" t="s">
        <v>319</v>
      </c>
    </row>
    <row r="31" spans="2:24" ht="16.899999999999999" customHeight="1">
      <c r="B31" s="788" t="s">
        <v>290</v>
      </c>
      <c r="C31" s="789"/>
      <c r="D31" s="433">
        <f>$D17</f>
        <v>30</v>
      </c>
      <c r="E31" s="433">
        <f t="shared" ref="E31:L31" si="21">$D17</f>
        <v>30</v>
      </c>
      <c r="F31" s="433">
        <f t="shared" si="21"/>
        <v>30</v>
      </c>
      <c r="G31" s="433">
        <f t="shared" si="21"/>
        <v>30</v>
      </c>
      <c r="H31" s="433">
        <f t="shared" si="21"/>
        <v>30</v>
      </c>
      <c r="I31" s="433">
        <f t="shared" si="21"/>
        <v>30</v>
      </c>
      <c r="J31" s="437">
        <f t="shared" si="21"/>
        <v>30</v>
      </c>
      <c r="K31" s="436">
        <f t="shared" si="21"/>
        <v>30</v>
      </c>
      <c r="L31" s="438">
        <f t="shared" si="21"/>
        <v>30</v>
      </c>
      <c r="O31" s="358">
        <f>IF(D15&lt;=O23,1,IF(D15&lt;=O24,2,IF(D15&lt;=O25,3,IF(D15&lt;=O26,4,IF(D15&lt;=O27,5,IF(D15&lt;=O28,6,7))))))</f>
        <v>1</v>
      </c>
      <c r="P31" s="358">
        <f>IF(D32&gt;=O28,7,IF(O31=1,1,O31-1))</f>
        <v>1</v>
      </c>
      <c r="R31" s="364" t="s">
        <v>320</v>
      </c>
    </row>
    <row r="32" spans="2:24" ht="16.899999999999999" customHeight="1">
      <c r="B32" s="788" t="s">
        <v>305</v>
      </c>
      <c r="C32" s="395" t="s">
        <v>81</v>
      </c>
      <c r="D32" s="387">
        <v>1.4E-2</v>
      </c>
      <c r="E32" s="387">
        <v>3.093</v>
      </c>
      <c r="F32" s="387">
        <f>IF(F30&lt;0.2,"適用外",IF(F30&lt;=1,0.475*F30+0.945,IF(F30&lt;=10,6.244*F30+2.853,"適用外")))</f>
        <v>34.073</v>
      </c>
      <c r="G32" s="387">
        <f>IF(G30&lt;0.3,"適用外",IF(G30&lt;=1,1.497*G30-0.1,IF(G30&lt;=10,2.556*G30-2.052,"適用外")))</f>
        <v>10.728000000000002</v>
      </c>
      <c r="H32" s="387">
        <f>IF(H29&lt;=1,0.12*H29+0.985,IF(H29&lt;=10,-0.453*H29^2+8.289*H29+0.753,IF(H29&lt;=80,0.747*H29+21.355,"適用外")))</f>
        <v>1.105</v>
      </c>
      <c r="I32" s="387">
        <f>IF(I29&lt;=1,1.676*I29-0.137,IF(I29&lt;=10,-0.204*I29^2+3.166*I29-1.936,IF(I29&lt;=80,1.265*I29-15.67,"適用外")))</f>
        <v>1.5389999999999999</v>
      </c>
      <c r="J32" s="392">
        <f>3.297*J31+1.971*J29+4.663</f>
        <v>105.54400000000001</v>
      </c>
      <c r="K32" s="396" t="s">
        <v>322</v>
      </c>
      <c r="L32" s="397" t="s">
        <v>322</v>
      </c>
      <c r="N32" s="364" t="s">
        <v>311</v>
      </c>
      <c r="O32" s="358">
        <f>VLOOKUP(O31,$N$23:$O$29,2,FALSE)</f>
        <v>5</v>
      </c>
      <c r="P32" s="358">
        <f>VLOOKUP(P31,$N$23:$O$29,2,FALSE)</f>
        <v>5</v>
      </c>
      <c r="Q32" s="378">
        <f>D15</f>
        <v>1</v>
      </c>
      <c r="R32" s="358">
        <f>IF(O31=P31,0,(Q32-P32)/(O32-P32))</f>
        <v>0</v>
      </c>
    </row>
    <row r="33" spans="2:17" ht="16.899999999999999" customHeight="1">
      <c r="B33" s="788"/>
      <c r="C33" s="395" t="s">
        <v>88</v>
      </c>
      <c r="D33" s="387">
        <v>1.2869999999999999</v>
      </c>
      <c r="E33" s="387">
        <f>1.34*E29+0.677</f>
        <v>2.0170000000000003</v>
      </c>
      <c r="F33" s="387">
        <f>IF(F30&lt;0.2,"適用外",IF(F30&lt;=1,6.07*F30+1.01,IF(F30&lt;=10,0.93*F30^2+1.606*F30-0.773,"適用外")))</f>
        <v>30.507000000000001</v>
      </c>
      <c r="G33" s="387">
        <f>IF(G30&lt;0.3,"適用外",IF(G30&lt;=1,1.13*G30^2+0.638*G30-0.011,IF(G30&lt;=10,0.924*G30^2+0.993*G30-0.087,"適用外")))</f>
        <v>27.978000000000002</v>
      </c>
      <c r="H33" s="387">
        <f>IF(H29&lt;=1,7.837*H29+0.82,IF(H29&lt;=10,1.458*H29^2+1.27*H29+0.362,IF(H29&lt;=80,1.263*H29^2+4.295*H29-7.649,"適用外")))</f>
        <v>8.657</v>
      </c>
      <c r="I33" s="387">
        <f>IF(I29&lt;=1,1.496*I29^2+I29*0.671-0.015,IF(I29&lt;=10,1.345*I29^2+0.736*I29+0.251,IF(I29&lt;=80,1.259*I29^2+2.336*I29-8.13,"適用外")))</f>
        <v>2.1519999999999997</v>
      </c>
      <c r="J33" s="392">
        <f>(1.401*J29+0.684)*J31+1.214*J29-0.834</f>
        <v>62.929999999999993</v>
      </c>
      <c r="K33" s="396" t="s">
        <v>322</v>
      </c>
      <c r="L33" s="397" t="s">
        <v>322</v>
      </c>
      <c r="N33" s="364" t="s">
        <v>307</v>
      </c>
      <c r="O33" s="373">
        <f>VLOOKUP(O31,$N$23:$X$29,11,FALSE)</f>
        <v>246.17336031445828</v>
      </c>
      <c r="P33" s="373">
        <f>VLOOKUP(P31,$N$23:$X$29,11,FALSE)</f>
        <v>246.17336031445828</v>
      </c>
      <c r="Q33" s="373">
        <f>(O33-P33)*R32+P33</f>
        <v>246.17336031445828</v>
      </c>
    </row>
    <row r="34" spans="2:17" ht="16.899999999999999" customHeight="1" thickBot="1">
      <c r="B34" s="790"/>
      <c r="C34" s="398" t="s">
        <v>229</v>
      </c>
      <c r="D34" s="399" t="s">
        <v>240</v>
      </c>
      <c r="E34" s="399" t="s">
        <v>240</v>
      </c>
      <c r="F34" s="399" t="str">
        <f>IF(F30&lt;0.2,"適用外",IF(F30&lt;=1,2.57*F30-0.188,IF(F30&lt;=10,"-","適用外")))</f>
        <v>-</v>
      </c>
      <c r="G34" s="399">
        <f>IF(G29&lt;=1,2.858*G29-0.283,IF(G29&lt;80,"-","適用外"))</f>
        <v>2.5750000000000002</v>
      </c>
      <c r="H34" s="399">
        <f>IF(H29&lt;=1,2.858*H29-0.283,IF(H29&lt;=80,"-","適用外"))</f>
        <v>2.5750000000000002</v>
      </c>
      <c r="I34" s="399" t="s">
        <v>240</v>
      </c>
      <c r="J34" s="400" t="s">
        <v>240</v>
      </c>
      <c r="K34" s="401" t="s">
        <v>240</v>
      </c>
      <c r="L34" s="402" t="s">
        <v>240</v>
      </c>
    </row>
    <row r="35" spans="2:17" ht="16.899999999999999" customHeight="1" thickBot="1">
      <c r="B35" s="403" t="s">
        <v>306</v>
      </c>
      <c r="C35" s="404" t="s">
        <v>307</v>
      </c>
      <c r="D35" s="405">
        <f>IF(D28&lt;=1.5,D32*D28+D33,"適用外")</f>
        <v>1.3009999999999999</v>
      </c>
      <c r="E35" s="405">
        <f>IF(AND(E28&lt;=1.5,E29&lt;=1.5),E32*E28+E33,"適用外")</f>
        <v>5.1100000000000003</v>
      </c>
      <c r="F35" s="406">
        <f>IF(F28&lt;=5,IF(F30&lt;0.2,"適用外",IF(F30&lt;=1,F32*F28^2+F33*F28+F34,IF(F30&lt;=10,F32*F28+F33,"適用外"))),"適用外")</f>
        <v>64.58</v>
      </c>
      <c r="G35" s="406">
        <f>IF(G28&lt;=5,IF(G30&lt;0.3,"適用外",IF(G30&lt;10,G32*G30+G33,"適用外")),"適用外")</f>
        <v>81.618000000000009</v>
      </c>
      <c r="H35" s="406">
        <f>IF(H28&lt;=5,IF(H29&lt;=1,H32*H28^2+H33*H28+H34,IF(H29&lt;=80,H32*H28+H33,"適用外")),"適用外")</f>
        <v>12.337</v>
      </c>
      <c r="I35" s="406">
        <f>IF(AND(I29&lt;=80,I28&lt;=5),I32*I28+I33,"適用外")</f>
        <v>3.6909999999999998</v>
      </c>
      <c r="J35" s="407">
        <f>IF(AND(J28&lt;=5,J29&lt;=5,J31&lt;=200),J32*J28+J33,"適用外")</f>
        <v>168.47399999999999</v>
      </c>
      <c r="K35" s="408">
        <f>IF(OR(K28&lt;0.5,K28&gt;5),"適用外",Q16)</f>
        <v>266.12415252506588</v>
      </c>
      <c r="L35" s="409">
        <f>IF(OR(L28&lt;0.5,L28&gt;5),"適用外",Q33)</f>
        <v>246.17336031445828</v>
      </c>
    </row>
  </sheetData>
  <sheetProtection algorithmName="SHA-512" hashValue="1+2kGUVRnxG6s06rBlfnPocXR49xcfu14YAid67koikhnfuEyIYA2YOIOHXrGXZ+IRFAghM7xI+WdBW08OWE4g==" saltValue="brqiR1iXSlMP3QfIKMPyaA==" spinCount="100000" sheet="1" selectLockedCells="1"/>
  <mergeCells count="12">
    <mergeCell ref="A2:D2"/>
    <mergeCell ref="K2:L2"/>
    <mergeCell ref="B30:C30"/>
    <mergeCell ref="B31:C31"/>
    <mergeCell ref="B32:B34"/>
    <mergeCell ref="K25:L25"/>
    <mergeCell ref="B25:C25"/>
    <mergeCell ref="F25:G25"/>
    <mergeCell ref="H25:I25"/>
    <mergeCell ref="B27:C27"/>
    <mergeCell ref="B28:C28"/>
    <mergeCell ref="B29:C29"/>
  </mergeCells>
  <phoneticPr fontId="3"/>
  <conditionalFormatting sqref="D16:D17">
    <cfRule type="expression" dxfId="14" priority="4">
      <formula>$A$1=6</formula>
    </cfRule>
    <cfRule type="expression" dxfId="13" priority="5">
      <formula>$A$1=5</formula>
    </cfRule>
    <cfRule type="expression" dxfId="12" priority="9">
      <formula>$A$1=2</formula>
    </cfRule>
  </conditionalFormatting>
  <conditionalFormatting sqref="D15:D17">
    <cfRule type="expression" dxfId="11" priority="8">
      <formula>$A$1=1</formula>
    </cfRule>
  </conditionalFormatting>
  <conditionalFormatting sqref="D15 D17">
    <cfRule type="expression" dxfId="10" priority="6">
      <formula>$A$1=4</formula>
    </cfRule>
    <cfRule type="expression" dxfId="9" priority="7">
      <formula>$A$1=3</formula>
    </cfRule>
  </conditionalFormatting>
  <conditionalFormatting sqref="D16">
    <cfRule type="expression" dxfId="8" priority="1">
      <formula>$A$1=8</formula>
    </cfRule>
    <cfRule type="expression" dxfId="7" priority="2">
      <formula>$A$1=9</formula>
    </cfRule>
    <cfRule type="expression" dxfId="6" priority="3">
      <formula>$A$1=7</formula>
    </cfRule>
  </conditionalFormatting>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7585" r:id="rId4" name="Option Button 1">
              <controlPr defaultSize="0" autoFill="0" autoLine="0" autoPict="0" macro="[0]!比浸透量の算定" altText="">
                <anchor moveWithCells="1">
                  <from>
                    <xdr:col>1</xdr:col>
                    <xdr:colOff>419100</xdr:colOff>
                    <xdr:row>3</xdr:row>
                    <xdr:rowOff>12700</xdr:rowOff>
                  </from>
                  <to>
                    <xdr:col>2</xdr:col>
                    <xdr:colOff>0</xdr:colOff>
                    <xdr:row>4</xdr:row>
                    <xdr:rowOff>0</xdr:rowOff>
                  </to>
                </anchor>
              </controlPr>
            </control>
          </mc:Choice>
        </mc:AlternateContent>
        <mc:AlternateContent xmlns:mc="http://schemas.openxmlformats.org/markup-compatibility/2006">
          <mc:Choice Requires="x14">
            <control shapeId="67586" r:id="rId5" name="Option Button 2">
              <controlPr defaultSize="0" autoFill="0" autoLine="0" autoPict="0" macro="[0]!比浸透量の算定">
                <anchor moveWithCells="1">
                  <from>
                    <xdr:col>1</xdr:col>
                    <xdr:colOff>419100</xdr:colOff>
                    <xdr:row>4</xdr:row>
                    <xdr:rowOff>38100</xdr:rowOff>
                  </from>
                  <to>
                    <xdr:col>2</xdr:col>
                    <xdr:colOff>0</xdr:colOff>
                    <xdr:row>5</xdr:row>
                    <xdr:rowOff>38100</xdr:rowOff>
                  </to>
                </anchor>
              </controlPr>
            </control>
          </mc:Choice>
        </mc:AlternateContent>
        <mc:AlternateContent xmlns:mc="http://schemas.openxmlformats.org/markup-compatibility/2006">
          <mc:Choice Requires="x14">
            <control shapeId="67587" r:id="rId6" name="Option Button 3">
              <controlPr defaultSize="0" autoFill="0" autoLine="0" autoPict="0" macro="[0]!比浸透量の算定">
                <anchor moveWithCells="1">
                  <from>
                    <xdr:col>1</xdr:col>
                    <xdr:colOff>419100</xdr:colOff>
                    <xdr:row>5</xdr:row>
                    <xdr:rowOff>57150</xdr:rowOff>
                  </from>
                  <to>
                    <xdr:col>2</xdr:col>
                    <xdr:colOff>0</xdr:colOff>
                    <xdr:row>6</xdr:row>
                    <xdr:rowOff>50800</xdr:rowOff>
                  </to>
                </anchor>
              </controlPr>
            </control>
          </mc:Choice>
        </mc:AlternateContent>
        <mc:AlternateContent xmlns:mc="http://schemas.openxmlformats.org/markup-compatibility/2006">
          <mc:Choice Requires="x14">
            <control shapeId="67588" r:id="rId7" name="Option Button 4">
              <controlPr defaultSize="0" autoFill="0" autoLine="0" autoPict="0" macro="[0]!比浸透量の算定">
                <anchor moveWithCells="1">
                  <from>
                    <xdr:col>1</xdr:col>
                    <xdr:colOff>419100</xdr:colOff>
                    <xdr:row>6</xdr:row>
                    <xdr:rowOff>57150</xdr:rowOff>
                  </from>
                  <to>
                    <xdr:col>2</xdr:col>
                    <xdr:colOff>38100</xdr:colOff>
                    <xdr:row>7</xdr:row>
                    <xdr:rowOff>50800</xdr:rowOff>
                  </to>
                </anchor>
              </controlPr>
            </control>
          </mc:Choice>
        </mc:AlternateContent>
        <mc:AlternateContent xmlns:mc="http://schemas.openxmlformats.org/markup-compatibility/2006">
          <mc:Choice Requires="x14">
            <control shapeId="67589" r:id="rId8" name="Option Button 5">
              <controlPr defaultSize="0" autoFill="0" autoLine="0" autoPict="0" macro="[0]!比浸透量の算定">
                <anchor moveWithCells="1">
                  <from>
                    <xdr:col>1</xdr:col>
                    <xdr:colOff>419100</xdr:colOff>
                    <xdr:row>7</xdr:row>
                    <xdr:rowOff>50800</xdr:rowOff>
                  </from>
                  <to>
                    <xdr:col>2</xdr:col>
                    <xdr:colOff>0</xdr:colOff>
                    <xdr:row>8</xdr:row>
                    <xdr:rowOff>38100</xdr:rowOff>
                  </to>
                </anchor>
              </controlPr>
            </control>
          </mc:Choice>
        </mc:AlternateContent>
        <mc:AlternateContent xmlns:mc="http://schemas.openxmlformats.org/markup-compatibility/2006">
          <mc:Choice Requires="x14">
            <control shapeId="67590" r:id="rId9" name="Group Box 6">
              <controlPr defaultSize="0" autoFill="0" autoPict="0">
                <anchor moveWithCells="1">
                  <from>
                    <xdr:col>1</xdr:col>
                    <xdr:colOff>260350</xdr:colOff>
                    <xdr:row>2</xdr:row>
                    <xdr:rowOff>133350</xdr:rowOff>
                  </from>
                  <to>
                    <xdr:col>5</xdr:col>
                    <xdr:colOff>590550</xdr:colOff>
                    <xdr:row>12</xdr:row>
                    <xdr:rowOff>127000</xdr:rowOff>
                  </to>
                </anchor>
              </controlPr>
            </control>
          </mc:Choice>
        </mc:AlternateContent>
        <mc:AlternateContent xmlns:mc="http://schemas.openxmlformats.org/markup-compatibility/2006">
          <mc:Choice Requires="x14">
            <control shapeId="67591" r:id="rId10" name="Option Button 7">
              <controlPr defaultSize="0" autoFill="0" autoLine="0" autoPict="0" macro="[0]!比浸透量の算定">
                <anchor moveWithCells="1">
                  <from>
                    <xdr:col>1</xdr:col>
                    <xdr:colOff>419100</xdr:colOff>
                    <xdr:row>8</xdr:row>
                    <xdr:rowOff>38100</xdr:rowOff>
                  </from>
                  <to>
                    <xdr:col>2</xdr:col>
                    <xdr:colOff>0</xdr:colOff>
                    <xdr:row>9</xdr:row>
                    <xdr:rowOff>38100</xdr:rowOff>
                  </to>
                </anchor>
              </controlPr>
            </control>
          </mc:Choice>
        </mc:AlternateContent>
        <mc:AlternateContent xmlns:mc="http://schemas.openxmlformats.org/markup-compatibility/2006">
          <mc:Choice Requires="x14">
            <control shapeId="67592" r:id="rId11" name="Option Button 8">
              <controlPr defaultSize="0" autoFill="0" autoLine="0" autoPict="0" macro="[0]!比浸透量の算定">
                <anchor moveWithCells="1">
                  <from>
                    <xdr:col>1</xdr:col>
                    <xdr:colOff>419100</xdr:colOff>
                    <xdr:row>9</xdr:row>
                    <xdr:rowOff>0</xdr:rowOff>
                  </from>
                  <to>
                    <xdr:col>1</xdr:col>
                    <xdr:colOff>641350</xdr:colOff>
                    <xdr:row>9</xdr:row>
                    <xdr:rowOff>241300</xdr:rowOff>
                  </to>
                </anchor>
              </controlPr>
            </control>
          </mc:Choice>
        </mc:AlternateContent>
        <mc:AlternateContent xmlns:mc="http://schemas.openxmlformats.org/markup-compatibility/2006">
          <mc:Choice Requires="x14">
            <control shapeId="67593" r:id="rId12" name="Option Button 9">
              <controlPr defaultSize="0" autoFill="0" autoLine="0" autoPict="0" macro="[0]!比浸透量の算定">
                <anchor moveWithCells="1">
                  <from>
                    <xdr:col>1</xdr:col>
                    <xdr:colOff>419100</xdr:colOff>
                    <xdr:row>9</xdr:row>
                    <xdr:rowOff>247650</xdr:rowOff>
                  </from>
                  <to>
                    <xdr:col>2</xdr:col>
                    <xdr:colOff>457200</xdr:colOff>
                    <xdr:row>10</xdr:row>
                    <xdr:rowOff>241300</xdr:rowOff>
                  </to>
                </anchor>
              </controlPr>
            </control>
          </mc:Choice>
        </mc:AlternateContent>
        <mc:AlternateContent xmlns:mc="http://schemas.openxmlformats.org/markup-compatibility/2006">
          <mc:Choice Requires="x14">
            <control shapeId="67594" r:id="rId13" name="Option Button 10">
              <controlPr defaultSize="0" autoFill="0" autoLine="0" autoPict="0" macro="[0]!比浸透量の算定">
                <anchor moveWithCells="1">
                  <from>
                    <xdr:col>1</xdr:col>
                    <xdr:colOff>419100</xdr:colOff>
                    <xdr:row>11</xdr:row>
                    <xdr:rowOff>0</xdr:rowOff>
                  </from>
                  <to>
                    <xdr:col>2</xdr:col>
                    <xdr:colOff>533400</xdr:colOff>
                    <xdr:row>11</xdr:row>
                    <xdr:rowOff>241300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tabColor rgb="FF00B0F0"/>
  </sheetPr>
  <dimension ref="A1:U60"/>
  <sheetViews>
    <sheetView view="pageBreakPreview" zoomScale="115" zoomScaleNormal="100" zoomScaleSheetLayoutView="115" workbookViewId="0">
      <selection activeCell="C9" sqref="C9"/>
    </sheetView>
  </sheetViews>
  <sheetFormatPr defaultRowHeight="13"/>
  <cols>
    <col min="1" max="1" width="4.90625" style="39" customWidth="1"/>
    <col min="2" max="4" width="11.6328125" style="39" customWidth="1"/>
    <col min="5" max="8" width="10.6328125" style="39" customWidth="1"/>
    <col min="9" max="9" width="10.6328125" style="39" hidden="1" customWidth="1"/>
    <col min="10" max="10" width="5.453125" style="39" hidden="1" customWidth="1"/>
    <col min="11" max="11" width="8.453125" style="39" hidden="1" customWidth="1"/>
    <col min="12" max="12" width="10.6328125" style="39" hidden="1" customWidth="1"/>
    <col min="13" max="13" width="0.90625" style="39" customWidth="1"/>
    <col min="14" max="14" width="15.08984375" style="39" bestFit="1" customWidth="1"/>
    <col min="15" max="16" width="10.6328125" style="39" customWidth="1"/>
    <col min="17" max="17" width="6.36328125" style="39" bestFit="1" customWidth="1"/>
    <col min="18" max="18" width="3.08984375" style="39" customWidth="1"/>
    <col min="19" max="260" width="9" style="39"/>
    <col min="261" max="261" width="4.90625" style="39" customWidth="1"/>
    <col min="262" max="264" width="11.6328125" style="39" customWidth="1"/>
    <col min="265" max="268" width="10.6328125" style="39" customWidth="1"/>
    <col min="269" max="269" width="0.90625" style="39" customWidth="1"/>
    <col min="270" max="270" width="11.6328125" style="39" customWidth="1"/>
    <col min="271" max="272" width="10.6328125" style="39" customWidth="1"/>
    <col min="273" max="273" width="1" style="39" customWidth="1"/>
    <col min="274" max="516" width="9" style="39"/>
    <col min="517" max="517" width="4.90625" style="39" customWidth="1"/>
    <col min="518" max="520" width="11.6328125" style="39" customWidth="1"/>
    <col min="521" max="524" width="10.6328125" style="39" customWidth="1"/>
    <col min="525" max="525" width="0.90625" style="39" customWidth="1"/>
    <col min="526" max="526" width="11.6328125" style="39" customWidth="1"/>
    <col min="527" max="528" width="10.6328125" style="39" customWidth="1"/>
    <col min="529" max="529" width="1" style="39" customWidth="1"/>
    <col min="530" max="772" width="9" style="39"/>
    <col min="773" max="773" width="4.90625" style="39" customWidth="1"/>
    <col min="774" max="776" width="11.6328125" style="39" customWidth="1"/>
    <col min="777" max="780" width="10.6328125" style="39" customWidth="1"/>
    <col min="781" max="781" width="0.90625" style="39" customWidth="1"/>
    <col min="782" max="782" width="11.6328125" style="39" customWidth="1"/>
    <col min="783" max="784" width="10.6328125" style="39" customWidth="1"/>
    <col min="785" max="785" width="1" style="39" customWidth="1"/>
    <col min="786" max="1028" width="9" style="39"/>
    <col min="1029" max="1029" width="4.90625" style="39" customWidth="1"/>
    <col min="1030" max="1032" width="11.6328125" style="39" customWidth="1"/>
    <col min="1033" max="1036" width="10.6328125" style="39" customWidth="1"/>
    <col min="1037" max="1037" width="0.90625" style="39" customWidth="1"/>
    <col min="1038" max="1038" width="11.6328125" style="39" customWidth="1"/>
    <col min="1039" max="1040" width="10.6328125" style="39" customWidth="1"/>
    <col min="1041" max="1041" width="1" style="39" customWidth="1"/>
    <col min="1042" max="1284" width="9" style="39"/>
    <col min="1285" max="1285" width="4.90625" style="39" customWidth="1"/>
    <col min="1286" max="1288" width="11.6328125" style="39" customWidth="1"/>
    <col min="1289" max="1292" width="10.6328125" style="39" customWidth="1"/>
    <col min="1293" max="1293" width="0.90625" style="39" customWidth="1"/>
    <col min="1294" max="1294" width="11.6328125" style="39" customWidth="1"/>
    <col min="1295" max="1296" width="10.6328125" style="39" customWidth="1"/>
    <col min="1297" max="1297" width="1" style="39" customWidth="1"/>
    <col min="1298" max="1540" width="9" style="39"/>
    <col min="1541" max="1541" width="4.90625" style="39" customWidth="1"/>
    <col min="1542" max="1544" width="11.6328125" style="39" customWidth="1"/>
    <col min="1545" max="1548" width="10.6328125" style="39" customWidth="1"/>
    <col min="1549" max="1549" width="0.90625" style="39" customWidth="1"/>
    <col min="1550" max="1550" width="11.6328125" style="39" customWidth="1"/>
    <col min="1551" max="1552" width="10.6328125" style="39" customWidth="1"/>
    <col min="1553" max="1553" width="1" style="39" customWidth="1"/>
    <col min="1554" max="1796" width="9" style="39"/>
    <col min="1797" max="1797" width="4.90625" style="39" customWidth="1"/>
    <col min="1798" max="1800" width="11.6328125" style="39" customWidth="1"/>
    <col min="1801" max="1804" width="10.6328125" style="39" customWidth="1"/>
    <col min="1805" max="1805" width="0.90625" style="39" customWidth="1"/>
    <col min="1806" max="1806" width="11.6328125" style="39" customWidth="1"/>
    <col min="1807" max="1808" width="10.6328125" style="39" customWidth="1"/>
    <col min="1809" max="1809" width="1" style="39" customWidth="1"/>
    <col min="1810" max="2052" width="9" style="39"/>
    <col min="2053" max="2053" width="4.90625" style="39" customWidth="1"/>
    <col min="2054" max="2056" width="11.6328125" style="39" customWidth="1"/>
    <col min="2057" max="2060" width="10.6328125" style="39" customWidth="1"/>
    <col min="2061" max="2061" width="0.90625" style="39" customWidth="1"/>
    <col min="2062" max="2062" width="11.6328125" style="39" customWidth="1"/>
    <col min="2063" max="2064" width="10.6328125" style="39" customWidth="1"/>
    <col min="2065" max="2065" width="1" style="39" customWidth="1"/>
    <col min="2066" max="2308" width="9" style="39"/>
    <col min="2309" max="2309" width="4.90625" style="39" customWidth="1"/>
    <col min="2310" max="2312" width="11.6328125" style="39" customWidth="1"/>
    <col min="2313" max="2316" width="10.6328125" style="39" customWidth="1"/>
    <col min="2317" max="2317" width="0.90625" style="39" customWidth="1"/>
    <col min="2318" max="2318" width="11.6328125" style="39" customWidth="1"/>
    <col min="2319" max="2320" width="10.6328125" style="39" customWidth="1"/>
    <col min="2321" max="2321" width="1" style="39" customWidth="1"/>
    <col min="2322" max="2564" width="9" style="39"/>
    <col min="2565" max="2565" width="4.90625" style="39" customWidth="1"/>
    <col min="2566" max="2568" width="11.6328125" style="39" customWidth="1"/>
    <col min="2569" max="2572" width="10.6328125" style="39" customWidth="1"/>
    <col min="2573" max="2573" width="0.90625" style="39" customWidth="1"/>
    <col min="2574" max="2574" width="11.6328125" style="39" customWidth="1"/>
    <col min="2575" max="2576" width="10.6328125" style="39" customWidth="1"/>
    <col min="2577" max="2577" width="1" style="39" customWidth="1"/>
    <col min="2578" max="2820" width="9" style="39"/>
    <col min="2821" max="2821" width="4.90625" style="39" customWidth="1"/>
    <col min="2822" max="2824" width="11.6328125" style="39" customWidth="1"/>
    <col min="2825" max="2828" width="10.6328125" style="39" customWidth="1"/>
    <col min="2829" max="2829" width="0.90625" style="39" customWidth="1"/>
    <col min="2830" max="2830" width="11.6328125" style="39" customWidth="1"/>
    <col min="2831" max="2832" width="10.6328125" style="39" customWidth="1"/>
    <col min="2833" max="2833" width="1" style="39" customWidth="1"/>
    <col min="2834" max="3076" width="9" style="39"/>
    <col min="3077" max="3077" width="4.90625" style="39" customWidth="1"/>
    <col min="3078" max="3080" width="11.6328125" style="39" customWidth="1"/>
    <col min="3081" max="3084" width="10.6328125" style="39" customWidth="1"/>
    <col min="3085" max="3085" width="0.90625" style="39" customWidth="1"/>
    <col min="3086" max="3086" width="11.6328125" style="39" customWidth="1"/>
    <col min="3087" max="3088" width="10.6328125" style="39" customWidth="1"/>
    <col min="3089" max="3089" width="1" style="39" customWidth="1"/>
    <col min="3090" max="3332" width="9" style="39"/>
    <col min="3333" max="3333" width="4.90625" style="39" customWidth="1"/>
    <col min="3334" max="3336" width="11.6328125" style="39" customWidth="1"/>
    <col min="3337" max="3340" width="10.6328125" style="39" customWidth="1"/>
    <col min="3341" max="3341" width="0.90625" style="39" customWidth="1"/>
    <col min="3342" max="3342" width="11.6328125" style="39" customWidth="1"/>
    <col min="3343" max="3344" width="10.6328125" style="39" customWidth="1"/>
    <col min="3345" max="3345" width="1" style="39" customWidth="1"/>
    <col min="3346" max="3588" width="9" style="39"/>
    <col min="3589" max="3589" width="4.90625" style="39" customWidth="1"/>
    <col min="3590" max="3592" width="11.6328125" style="39" customWidth="1"/>
    <col min="3593" max="3596" width="10.6328125" style="39" customWidth="1"/>
    <col min="3597" max="3597" width="0.90625" style="39" customWidth="1"/>
    <col min="3598" max="3598" width="11.6328125" style="39" customWidth="1"/>
    <col min="3599" max="3600" width="10.6328125" style="39" customWidth="1"/>
    <col min="3601" max="3601" width="1" style="39" customWidth="1"/>
    <col min="3602" max="3844" width="9" style="39"/>
    <col min="3845" max="3845" width="4.90625" style="39" customWidth="1"/>
    <col min="3846" max="3848" width="11.6328125" style="39" customWidth="1"/>
    <col min="3849" max="3852" width="10.6328125" style="39" customWidth="1"/>
    <col min="3853" max="3853" width="0.90625" style="39" customWidth="1"/>
    <col min="3854" max="3854" width="11.6328125" style="39" customWidth="1"/>
    <col min="3855" max="3856" width="10.6328125" style="39" customWidth="1"/>
    <col min="3857" max="3857" width="1" style="39" customWidth="1"/>
    <col min="3858" max="4100" width="9" style="39"/>
    <col min="4101" max="4101" width="4.90625" style="39" customWidth="1"/>
    <col min="4102" max="4104" width="11.6328125" style="39" customWidth="1"/>
    <col min="4105" max="4108" width="10.6328125" style="39" customWidth="1"/>
    <col min="4109" max="4109" width="0.90625" style="39" customWidth="1"/>
    <col min="4110" max="4110" width="11.6328125" style="39" customWidth="1"/>
    <col min="4111" max="4112" width="10.6328125" style="39" customWidth="1"/>
    <col min="4113" max="4113" width="1" style="39" customWidth="1"/>
    <col min="4114" max="4356" width="9" style="39"/>
    <col min="4357" max="4357" width="4.90625" style="39" customWidth="1"/>
    <col min="4358" max="4360" width="11.6328125" style="39" customWidth="1"/>
    <col min="4361" max="4364" width="10.6328125" style="39" customWidth="1"/>
    <col min="4365" max="4365" width="0.90625" style="39" customWidth="1"/>
    <col min="4366" max="4366" width="11.6328125" style="39" customWidth="1"/>
    <col min="4367" max="4368" width="10.6328125" style="39" customWidth="1"/>
    <col min="4369" max="4369" width="1" style="39" customWidth="1"/>
    <col min="4370" max="4612" width="9" style="39"/>
    <col min="4613" max="4613" width="4.90625" style="39" customWidth="1"/>
    <col min="4614" max="4616" width="11.6328125" style="39" customWidth="1"/>
    <col min="4617" max="4620" width="10.6328125" style="39" customWidth="1"/>
    <col min="4621" max="4621" width="0.90625" style="39" customWidth="1"/>
    <col min="4622" max="4622" width="11.6328125" style="39" customWidth="1"/>
    <col min="4623" max="4624" width="10.6328125" style="39" customWidth="1"/>
    <col min="4625" max="4625" width="1" style="39" customWidth="1"/>
    <col min="4626" max="4868" width="9" style="39"/>
    <col min="4869" max="4869" width="4.90625" style="39" customWidth="1"/>
    <col min="4870" max="4872" width="11.6328125" style="39" customWidth="1"/>
    <col min="4873" max="4876" width="10.6328125" style="39" customWidth="1"/>
    <col min="4877" max="4877" width="0.90625" style="39" customWidth="1"/>
    <col min="4878" max="4878" width="11.6328125" style="39" customWidth="1"/>
    <col min="4879" max="4880" width="10.6328125" style="39" customWidth="1"/>
    <col min="4881" max="4881" width="1" style="39" customWidth="1"/>
    <col min="4882" max="5124" width="9" style="39"/>
    <col min="5125" max="5125" width="4.90625" style="39" customWidth="1"/>
    <col min="5126" max="5128" width="11.6328125" style="39" customWidth="1"/>
    <col min="5129" max="5132" width="10.6328125" style="39" customWidth="1"/>
    <col min="5133" max="5133" width="0.90625" style="39" customWidth="1"/>
    <col min="5134" max="5134" width="11.6328125" style="39" customWidth="1"/>
    <col min="5135" max="5136" width="10.6328125" style="39" customWidth="1"/>
    <col min="5137" max="5137" width="1" style="39" customWidth="1"/>
    <col min="5138" max="5380" width="9" style="39"/>
    <col min="5381" max="5381" width="4.90625" style="39" customWidth="1"/>
    <col min="5382" max="5384" width="11.6328125" style="39" customWidth="1"/>
    <col min="5385" max="5388" width="10.6328125" style="39" customWidth="1"/>
    <col min="5389" max="5389" width="0.90625" style="39" customWidth="1"/>
    <col min="5390" max="5390" width="11.6328125" style="39" customWidth="1"/>
    <col min="5391" max="5392" width="10.6328125" style="39" customWidth="1"/>
    <col min="5393" max="5393" width="1" style="39" customWidth="1"/>
    <col min="5394" max="5636" width="9" style="39"/>
    <col min="5637" max="5637" width="4.90625" style="39" customWidth="1"/>
    <col min="5638" max="5640" width="11.6328125" style="39" customWidth="1"/>
    <col min="5641" max="5644" width="10.6328125" style="39" customWidth="1"/>
    <col min="5645" max="5645" width="0.90625" style="39" customWidth="1"/>
    <col min="5646" max="5646" width="11.6328125" style="39" customWidth="1"/>
    <col min="5647" max="5648" width="10.6328125" style="39" customWidth="1"/>
    <col min="5649" max="5649" width="1" style="39" customWidth="1"/>
    <col min="5650" max="5892" width="9" style="39"/>
    <col min="5893" max="5893" width="4.90625" style="39" customWidth="1"/>
    <col min="5894" max="5896" width="11.6328125" style="39" customWidth="1"/>
    <col min="5897" max="5900" width="10.6328125" style="39" customWidth="1"/>
    <col min="5901" max="5901" width="0.90625" style="39" customWidth="1"/>
    <col min="5902" max="5902" width="11.6328125" style="39" customWidth="1"/>
    <col min="5903" max="5904" width="10.6328125" style="39" customWidth="1"/>
    <col min="5905" max="5905" width="1" style="39" customWidth="1"/>
    <col min="5906" max="6148" width="9" style="39"/>
    <col min="6149" max="6149" width="4.90625" style="39" customWidth="1"/>
    <col min="6150" max="6152" width="11.6328125" style="39" customWidth="1"/>
    <col min="6153" max="6156" width="10.6328125" style="39" customWidth="1"/>
    <col min="6157" max="6157" width="0.90625" style="39" customWidth="1"/>
    <col min="6158" max="6158" width="11.6328125" style="39" customWidth="1"/>
    <col min="6159" max="6160" width="10.6328125" style="39" customWidth="1"/>
    <col min="6161" max="6161" width="1" style="39" customWidth="1"/>
    <col min="6162" max="6404" width="9" style="39"/>
    <col min="6405" max="6405" width="4.90625" style="39" customWidth="1"/>
    <col min="6406" max="6408" width="11.6328125" style="39" customWidth="1"/>
    <col min="6409" max="6412" width="10.6328125" style="39" customWidth="1"/>
    <col min="6413" max="6413" width="0.90625" style="39" customWidth="1"/>
    <col min="6414" max="6414" width="11.6328125" style="39" customWidth="1"/>
    <col min="6415" max="6416" width="10.6328125" style="39" customWidth="1"/>
    <col min="6417" max="6417" width="1" style="39" customWidth="1"/>
    <col min="6418" max="6660" width="9" style="39"/>
    <col min="6661" max="6661" width="4.90625" style="39" customWidth="1"/>
    <col min="6662" max="6664" width="11.6328125" style="39" customWidth="1"/>
    <col min="6665" max="6668" width="10.6328125" style="39" customWidth="1"/>
    <col min="6669" max="6669" width="0.90625" style="39" customWidth="1"/>
    <col min="6670" max="6670" width="11.6328125" style="39" customWidth="1"/>
    <col min="6671" max="6672" width="10.6328125" style="39" customWidth="1"/>
    <col min="6673" max="6673" width="1" style="39" customWidth="1"/>
    <col min="6674" max="6916" width="9" style="39"/>
    <col min="6917" max="6917" width="4.90625" style="39" customWidth="1"/>
    <col min="6918" max="6920" width="11.6328125" style="39" customWidth="1"/>
    <col min="6921" max="6924" width="10.6328125" style="39" customWidth="1"/>
    <col min="6925" max="6925" width="0.90625" style="39" customWidth="1"/>
    <col min="6926" max="6926" width="11.6328125" style="39" customWidth="1"/>
    <col min="6927" max="6928" width="10.6328125" style="39" customWidth="1"/>
    <col min="6929" max="6929" width="1" style="39" customWidth="1"/>
    <col min="6930" max="7172" width="9" style="39"/>
    <col min="7173" max="7173" width="4.90625" style="39" customWidth="1"/>
    <col min="7174" max="7176" width="11.6328125" style="39" customWidth="1"/>
    <col min="7177" max="7180" width="10.6328125" style="39" customWidth="1"/>
    <col min="7181" max="7181" width="0.90625" style="39" customWidth="1"/>
    <col min="7182" max="7182" width="11.6328125" style="39" customWidth="1"/>
    <col min="7183" max="7184" width="10.6328125" style="39" customWidth="1"/>
    <col min="7185" max="7185" width="1" style="39" customWidth="1"/>
    <col min="7186" max="7428" width="9" style="39"/>
    <col min="7429" max="7429" width="4.90625" style="39" customWidth="1"/>
    <col min="7430" max="7432" width="11.6328125" style="39" customWidth="1"/>
    <col min="7433" max="7436" width="10.6328125" style="39" customWidth="1"/>
    <col min="7437" max="7437" width="0.90625" style="39" customWidth="1"/>
    <col min="7438" max="7438" width="11.6328125" style="39" customWidth="1"/>
    <col min="7439" max="7440" width="10.6328125" style="39" customWidth="1"/>
    <col min="7441" max="7441" width="1" style="39" customWidth="1"/>
    <col min="7442" max="7684" width="9" style="39"/>
    <col min="7685" max="7685" width="4.90625" style="39" customWidth="1"/>
    <col min="7686" max="7688" width="11.6328125" style="39" customWidth="1"/>
    <col min="7689" max="7692" width="10.6328125" style="39" customWidth="1"/>
    <col min="7693" max="7693" width="0.90625" style="39" customWidth="1"/>
    <col min="7694" max="7694" width="11.6328125" style="39" customWidth="1"/>
    <col min="7695" max="7696" width="10.6328125" style="39" customWidth="1"/>
    <col min="7697" max="7697" width="1" style="39" customWidth="1"/>
    <col min="7698" max="7940" width="9" style="39"/>
    <col min="7941" max="7941" width="4.90625" style="39" customWidth="1"/>
    <col min="7942" max="7944" width="11.6328125" style="39" customWidth="1"/>
    <col min="7945" max="7948" width="10.6328125" style="39" customWidth="1"/>
    <col min="7949" max="7949" width="0.90625" style="39" customWidth="1"/>
    <col min="7950" max="7950" width="11.6328125" style="39" customWidth="1"/>
    <col min="7951" max="7952" width="10.6328125" style="39" customWidth="1"/>
    <col min="7953" max="7953" width="1" style="39" customWidth="1"/>
    <col min="7954" max="8196" width="9" style="39"/>
    <col min="8197" max="8197" width="4.90625" style="39" customWidth="1"/>
    <col min="8198" max="8200" width="11.6328125" style="39" customWidth="1"/>
    <col min="8201" max="8204" width="10.6328125" style="39" customWidth="1"/>
    <col min="8205" max="8205" width="0.90625" style="39" customWidth="1"/>
    <col min="8206" max="8206" width="11.6328125" style="39" customWidth="1"/>
    <col min="8207" max="8208" width="10.6328125" style="39" customWidth="1"/>
    <col min="8209" max="8209" width="1" style="39" customWidth="1"/>
    <col min="8210" max="8452" width="9" style="39"/>
    <col min="8453" max="8453" width="4.90625" style="39" customWidth="1"/>
    <col min="8454" max="8456" width="11.6328125" style="39" customWidth="1"/>
    <col min="8457" max="8460" width="10.6328125" style="39" customWidth="1"/>
    <col min="8461" max="8461" width="0.90625" style="39" customWidth="1"/>
    <col min="8462" max="8462" width="11.6328125" style="39" customWidth="1"/>
    <col min="8463" max="8464" width="10.6328125" style="39" customWidth="1"/>
    <col min="8465" max="8465" width="1" style="39" customWidth="1"/>
    <col min="8466" max="8708" width="9" style="39"/>
    <col min="8709" max="8709" width="4.90625" style="39" customWidth="1"/>
    <col min="8710" max="8712" width="11.6328125" style="39" customWidth="1"/>
    <col min="8713" max="8716" width="10.6328125" style="39" customWidth="1"/>
    <col min="8717" max="8717" width="0.90625" style="39" customWidth="1"/>
    <col min="8718" max="8718" width="11.6328125" style="39" customWidth="1"/>
    <col min="8719" max="8720" width="10.6328125" style="39" customWidth="1"/>
    <col min="8721" max="8721" width="1" style="39" customWidth="1"/>
    <col min="8722" max="8964" width="9" style="39"/>
    <col min="8965" max="8965" width="4.90625" style="39" customWidth="1"/>
    <col min="8966" max="8968" width="11.6328125" style="39" customWidth="1"/>
    <col min="8969" max="8972" width="10.6328125" style="39" customWidth="1"/>
    <col min="8973" max="8973" width="0.90625" style="39" customWidth="1"/>
    <col min="8974" max="8974" width="11.6328125" style="39" customWidth="1"/>
    <col min="8975" max="8976" width="10.6328125" style="39" customWidth="1"/>
    <col min="8977" max="8977" width="1" style="39" customWidth="1"/>
    <col min="8978" max="9220" width="9" style="39"/>
    <col min="9221" max="9221" width="4.90625" style="39" customWidth="1"/>
    <col min="9222" max="9224" width="11.6328125" style="39" customWidth="1"/>
    <col min="9225" max="9228" width="10.6328125" style="39" customWidth="1"/>
    <col min="9229" max="9229" width="0.90625" style="39" customWidth="1"/>
    <col min="9230" max="9230" width="11.6328125" style="39" customWidth="1"/>
    <col min="9231" max="9232" width="10.6328125" style="39" customWidth="1"/>
    <col min="9233" max="9233" width="1" style="39" customWidth="1"/>
    <col min="9234" max="9476" width="9" style="39"/>
    <col min="9477" max="9477" width="4.90625" style="39" customWidth="1"/>
    <col min="9478" max="9480" width="11.6328125" style="39" customWidth="1"/>
    <col min="9481" max="9484" width="10.6328125" style="39" customWidth="1"/>
    <col min="9485" max="9485" width="0.90625" style="39" customWidth="1"/>
    <col min="9486" max="9486" width="11.6328125" style="39" customWidth="1"/>
    <col min="9487" max="9488" width="10.6328125" style="39" customWidth="1"/>
    <col min="9489" max="9489" width="1" style="39" customWidth="1"/>
    <col min="9490" max="9732" width="9" style="39"/>
    <col min="9733" max="9733" width="4.90625" style="39" customWidth="1"/>
    <col min="9734" max="9736" width="11.6328125" style="39" customWidth="1"/>
    <col min="9737" max="9740" width="10.6328125" style="39" customWidth="1"/>
    <col min="9741" max="9741" width="0.90625" style="39" customWidth="1"/>
    <col min="9742" max="9742" width="11.6328125" style="39" customWidth="1"/>
    <col min="9743" max="9744" width="10.6328125" style="39" customWidth="1"/>
    <col min="9745" max="9745" width="1" style="39" customWidth="1"/>
    <col min="9746" max="9988" width="9" style="39"/>
    <col min="9989" max="9989" width="4.90625" style="39" customWidth="1"/>
    <col min="9990" max="9992" width="11.6328125" style="39" customWidth="1"/>
    <col min="9993" max="9996" width="10.6328125" style="39" customWidth="1"/>
    <col min="9997" max="9997" width="0.90625" style="39" customWidth="1"/>
    <col min="9998" max="9998" width="11.6328125" style="39" customWidth="1"/>
    <col min="9999" max="10000" width="10.6328125" style="39" customWidth="1"/>
    <col min="10001" max="10001" width="1" style="39" customWidth="1"/>
    <col min="10002" max="10244" width="9" style="39"/>
    <col min="10245" max="10245" width="4.90625" style="39" customWidth="1"/>
    <col min="10246" max="10248" width="11.6328125" style="39" customWidth="1"/>
    <col min="10249" max="10252" width="10.6328125" style="39" customWidth="1"/>
    <col min="10253" max="10253" width="0.90625" style="39" customWidth="1"/>
    <col min="10254" max="10254" width="11.6328125" style="39" customWidth="1"/>
    <col min="10255" max="10256" width="10.6328125" style="39" customWidth="1"/>
    <col min="10257" max="10257" width="1" style="39" customWidth="1"/>
    <col min="10258" max="10500" width="9" style="39"/>
    <col min="10501" max="10501" width="4.90625" style="39" customWidth="1"/>
    <col min="10502" max="10504" width="11.6328125" style="39" customWidth="1"/>
    <col min="10505" max="10508" width="10.6328125" style="39" customWidth="1"/>
    <col min="10509" max="10509" width="0.90625" style="39" customWidth="1"/>
    <col min="10510" max="10510" width="11.6328125" style="39" customWidth="1"/>
    <col min="10511" max="10512" width="10.6328125" style="39" customWidth="1"/>
    <col min="10513" max="10513" width="1" style="39" customWidth="1"/>
    <col min="10514" max="10756" width="9" style="39"/>
    <col min="10757" max="10757" width="4.90625" style="39" customWidth="1"/>
    <col min="10758" max="10760" width="11.6328125" style="39" customWidth="1"/>
    <col min="10761" max="10764" width="10.6328125" style="39" customWidth="1"/>
    <col min="10765" max="10765" width="0.90625" style="39" customWidth="1"/>
    <col min="10766" max="10766" width="11.6328125" style="39" customWidth="1"/>
    <col min="10767" max="10768" width="10.6328125" style="39" customWidth="1"/>
    <col min="10769" max="10769" width="1" style="39" customWidth="1"/>
    <col min="10770" max="11012" width="9" style="39"/>
    <col min="11013" max="11013" width="4.90625" style="39" customWidth="1"/>
    <col min="11014" max="11016" width="11.6328125" style="39" customWidth="1"/>
    <col min="11017" max="11020" width="10.6328125" style="39" customWidth="1"/>
    <col min="11021" max="11021" width="0.90625" style="39" customWidth="1"/>
    <col min="11022" max="11022" width="11.6328125" style="39" customWidth="1"/>
    <col min="11023" max="11024" width="10.6328125" style="39" customWidth="1"/>
    <col min="11025" max="11025" width="1" style="39" customWidth="1"/>
    <col min="11026" max="11268" width="9" style="39"/>
    <col min="11269" max="11269" width="4.90625" style="39" customWidth="1"/>
    <col min="11270" max="11272" width="11.6328125" style="39" customWidth="1"/>
    <col min="11273" max="11276" width="10.6328125" style="39" customWidth="1"/>
    <col min="11277" max="11277" width="0.90625" style="39" customWidth="1"/>
    <col min="11278" max="11278" width="11.6328125" style="39" customWidth="1"/>
    <col min="11279" max="11280" width="10.6328125" style="39" customWidth="1"/>
    <col min="11281" max="11281" width="1" style="39" customWidth="1"/>
    <col min="11282" max="11524" width="9" style="39"/>
    <col min="11525" max="11525" width="4.90625" style="39" customWidth="1"/>
    <col min="11526" max="11528" width="11.6328125" style="39" customWidth="1"/>
    <col min="11529" max="11532" width="10.6328125" style="39" customWidth="1"/>
    <col min="11533" max="11533" width="0.90625" style="39" customWidth="1"/>
    <col min="11534" max="11534" width="11.6328125" style="39" customWidth="1"/>
    <col min="11535" max="11536" width="10.6328125" style="39" customWidth="1"/>
    <col min="11537" max="11537" width="1" style="39" customWidth="1"/>
    <col min="11538" max="11780" width="9" style="39"/>
    <col min="11781" max="11781" width="4.90625" style="39" customWidth="1"/>
    <col min="11782" max="11784" width="11.6328125" style="39" customWidth="1"/>
    <col min="11785" max="11788" width="10.6328125" style="39" customWidth="1"/>
    <col min="11789" max="11789" width="0.90625" style="39" customWidth="1"/>
    <col min="11790" max="11790" width="11.6328125" style="39" customWidth="1"/>
    <col min="11791" max="11792" width="10.6328125" style="39" customWidth="1"/>
    <col min="11793" max="11793" width="1" style="39" customWidth="1"/>
    <col min="11794" max="12036" width="9" style="39"/>
    <col min="12037" max="12037" width="4.90625" style="39" customWidth="1"/>
    <col min="12038" max="12040" width="11.6328125" style="39" customWidth="1"/>
    <col min="12041" max="12044" width="10.6328125" style="39" customWidth="1"/>
    <col min="12045" max="12045" width="0.90625" style="39" customWidth="1"/>
    <col min="12046" max="12046" width="11.6328125" style="39" customWidth="1"/>
    <col min="12047" max="12048" width="10.6328125" style="39" customWidth="1"/>
    <col min="12049" max="12049" width="1" style="39" customWidth="1"/>
    <col min="12050" max="12292" width="9" style="39"/>
    <col min="12293" max="12293" width="4.90625" style="39" customWidth="1"/>
    <col min="12294" max="12296" width="11.6328125" style="39" customWidth="1"/>
    <col min="12297" max="12300" width="10.6328125" style="39" customWidth="1"/>
    <col min="12301" max="12301" width="0.90625" style="39" customWidth="1"/>
    <col min="12302" max="12302" width="11.6328125" style="39" customWidth="1"/>
    <col min="12303" max="12304" width="10.6328125" style="39" customWidth="1"/>
    <col min="12305" max="12305" width="1" style="39" customWidth="1"/>
    <col min="12306" max="12548" width="9" style="39"/>
    <col min="12549" max="12549" width="4.90625" style="39" customWidth="1"/>
    <col min="12550" max="12552" width="11.6328125" style="39" customWidth="1"/>
    <col min="12553" max="12556" width="10.6328125" style="39" customWidth="1"/>
    <col min="12557" max="12557" width="0.90625" style="39" customWidth="1"/>
    <col min="12558" max="12558" width="11.6328125" style="39" customWidth="1"/>
    <col min="12559" max="12560" width="10.6328125" style="39" customWidth="1"/>
    <col min="12561" max="12561" width="1" style="39" customWidth="1"/>
    <col min="12562" max="12804" width="9" style="39"/>
    <col min="12805" max="12805" width="4.90625" style="39" customWidth="1"/>
    <col min="12806" max="12808" width="11.6328125" style="39" customWidth="1"/>
    <col min="12809" max="12812" width="10.6328125" style="39" customWidth="1"/>
    <col min="12813" max="12813" width="0.90625" style="39" customWidth="1"/>
    <col min="12814" max="12814" width="11.6328125" style="39" customWidth="1"/>
    <col min="12815" max="12816" width="10.6328125" style="39" customWidth="1"/>
    <col min="12817" max="12817" width="1" style="39" customWidth="1"/>
    <col min="12818" max="13060" width="9" style="39"/>
    <col min="13061" max="13061" width="4.90625" style="39" customWidth="1"/>
    <col min="13062" max="13064" width="11.6328125" style="39" customWidth="1"/>
    <col min="13065" max="13068" width="10.6328125" style="39" customWidth="1"/>
    <col min="13069" max="13069" width="0.90625" style="39" customWidth="1"/>
    <col min="13070" max="13070" width="11.6328125" style="39" customWidth="1"/>
    <col min="13071" max="13072" width="10.6328125" style="39" customWidth="1"/>
    <col min="13073" max="13073" width="1" style="39" customWidth="1"/>
    <col min="13074" max="13316" width="9" style="39"/>
    <col min="13317" max="13317" width="4.90625" style="39" customWidth="1"/>
    <col min="13318" max="13320" width="11.6328125" style="39" customWidth="1"/>
    <col min="13321" max="13324" width="10.6328125" style="39" customWidth="1"/>
    <col min="13325" max="13325" width="0.90625" style="39" customWidth="1"/>
    <col min="13326" max="13326" width="11.6328125" style="39" customWidth="1"/>
    <col min="13327" max="13328" width="10.6328125" style="39" customWidth="1"/>
    <col min="13329" max="13329" width="1" style="39" customWidth="1"/>
    <col min="13330" max="13572" width="9" style="39"/>
    <col min="13573" max="13573" width="4.90625" style="39" customWidth="1"/>
    <col min="13574" max="13576" width="11.6328125" style="39" customWidth="1"/>
    <col min="13577" max="13580" width="10.6328125" style="39" customWidth="1"/>
    <col min="13581" max="13581" width="0.90625" style="39" customWidth="1"/>
    <col min="13582" max="13582" width="11.6328125" style="39" customWidth="1"/>
    <col min="13583" max="13584" width="10.6328125" style="39" customWidth="1"/>
    <col min="13585" max="13585" width="1" style="39" customWidth="1"/>
    <col min="13586" max="13828" width="9" style="39"/>
    <col min="13829" max="13829" width="4.90625" style="39" customWidth="1"/>
    <col min="13830" max="13832" width="11.6328125" style="39" customWidth="1"/>
    <col min="13833" max="13836" width="10.6328125" style="39" customWidth="1"/>
    <col min="13837" max="13837" width="0.90625" style="39" customWidth="1"/>
    <col min="13838" max="13838" width="11.6328125" style="39" customWidth="1"/>
    <col min="13839" max="13840" width="10.6328125" style="39" customWidth="1"/>
    <col min="13841" max="13841" width="1" style="39" customWidth="1"/>
    <col min="13842" max="14084" width="9" style="39"/>
    <col min="14085" max="14085" width="4.90625" style="39" customWidth="1"/>
    <col min="14086" max="14088" width="11.6328125" style="39" customWidth="1"/>
    <col min="14089" max="14092" width="10.6328125" style="39" customWidth="1"/>
    <col min="14093" max="14093" width="0.90625" style="39" customWidth="1"/>
    <col min="14094" max="14094" width="11.6328125" style="39" customWidth="1"/>
    <col min="14095" max="14096" width="10.6328125" style="39" customWidth="1"/>
    <col min="14097" max="14097" width="1" style="39" customWidth="1"/>
    <col min="14098" max="14340" width="9" style="39"/>
    <col min="14341" max="14341" width="4.90625" style="39" customWidth="1"/>
    <col min="14342" max="14344" width="11.6328125" style="39" customWidth="1"/>
    <col min="14345" max="14348" width="10.6328125" style="39" customWidth="1"/>
    <col min="14349" max="14349" width="0.90625" style="39" customWidth="1"/>
    <col min="14350" max="14350" width="11.6328125" style="39" customWidth="1"/>
    <col min="14351" max="14352" width="10.6328125" style="39" customWidth="1"/>
    <col min="14353" max="14353" width="1" style="39" customWidth="1"/>
    <col min="14354" max="14596" width="9" style="39"/>
    <col min="14597" max="14597" width="4.90625" style="39" customWidth="1"/>
    <col min="14598" max="14600" width="11.6328125" style="39" customWidth="1"/>
    <col min="14601" max="14604" width="10.6328125" style="39" customWidth="1"/>
    <col min="14605" max="14605" width="0.90625" style="39" customWidth="1"/>
    <col min="14606" max="14606" width="11.6328125" style="39" customWidth="1"/>
    <col min="14607" max="14608" width="10.6328125" style="39" customWidth="1"/>
    <col min="14609" max="14609" width="1" style="39" customWidth="1"/>
    <col min="14610" max="14852" width="9" style="39"/>
    <col min="14853" max="14853" width="4.90625" style="39" customWidth="1"/>
    <col min="14854" max="14856" width="11.6328125" style="39" customWidth="1"/>
    <col min="14857" max="14860" width="10.6328125" style="39" customWidth="1"/>
    <col min="14861" max="14861" width="0.90625" style="39" customWidth="1"/>
    <col min="14862" max="14862" width="11.6328125" style="39" customWidth="1"/>
    <col min="14863" max="14864" width="10.6328125" style="39" customWidth="1"/>
    <col min="14865" max="14865" width="1" style="39" customWidth="1"/>
    <col min="14866" max="15108" width="9" style="39"/>
    <col min="15109" max="15109" width="4.90625" style="39" customWidth="1"/>
    <col min="15110" max="15112" width="11.6328125" style="39" customWidth="1"/>
    <col min="15113" max="15116" width="10.6328125" style="39" customWidth="1"/>
    <col min="15117" max="15117" width="0.90625" style="39" customWidth="1"/>
    <col min="15118" max="15118" width="11.6328125" style="39" customWidth="1"/>
    <col min="15119" max="15120" width="10.6328125" style="39" customWidth="1"/>
    <col min="15121" max="15121" width="1" style="39" customWidth="1"/>
    <col min="15122" max="15364" width="9" style="39"/>
    <col min="15365" max="15365" width="4.90625" style="39" customWidth="1"/>
    <col min="15366" max="15368" width="11.6328125" style="39" customWidth="1"/>
    <col min="15369" max="15372" width="10.6328125" style="39" customWidth="1"/>
    <col min="15373" max="15373" width="0.90625" style="39" customWidth="1"/>
    <col min="15374" max="15374" width="11.6328125" style="39" customWidth="1"/>
    <col min="15375" max="15376" width="10.6328125" style="39" customWidth="1"/>
    <col min="15377" max="15377" width="1" style="39" customWidth="1"/>
    <col min="15378" max="15620" width="9" style="39"/>
    <col min="15621" max="15621" width="4.90625" style="39" customWidth="1"/>
    <col min="15622" max="15624" width="11.6328125" style="39" customWidth="1"/>
    <col min="15625" max="15628" width="10.6328125" style="39" customWidth="1"/>
    <col min="15629" max="15629" width="0.90625" style="39" customWidth="1"/>
    <col min="15630" max="15630" width="11.6328125" style="39" customWidth="1"/>
    <col min="15631" max="15632" width="10.6328125" style="39" customWidth="1"/>
    <col min="15633" max="15633" width="1" style="39" customWidth="1"/>
    <col min="15634" max="15876" width="9" style="39"/>
    <col min="15877" max="15877" width="4.90625" style="39" customWidth="1"/>
    <col min="15878" max="15880" width="11.6328125" style="39" customWidth="1"/>
    <col min="15881" max="15884" width="10.6328125" style="39" customWidth="1"/>
    <col min="15885" max="15885" width="0.90625" style="39" customWidth="1"/>
    <col min="15886" max="15886" width="11.6328125" style="39" customWidth="1"/>
    <col min="15887" max="15888" width="10.6328125" style="39" customWidth="1"/>
    <col min="15889" max="15889" width="1" style="39" customWidth="1"/>
    <col min="15890" max="16132" width="9" style="39"/>
    <col min="16133" max="16133" width="4.90625" style="39" customWidth="1"/>
    <col min="16134" max="16136" width="11.6328125" style="39" customWidth="1"/>
    <col min="16137" max="16140" width="10.6328125" style="39" customWidth="1"/>
    <col min="16141" max="16141" width="0.90625" style="39" customWidth="1"/>
    <col min="16142" max="16142" width="11.6328125" style="39" customWidth="1"/>
    <col min="16143" max="16144" width="10.6328125" style="39" customWidth="1"/>
    <col min="16145" max="16145" width="1" style="39" customWidth="1"/>
    <col min="16146" max="16384" width="9" style="39"/>
  </cols>
  <sheetData>
    <row r="1" spans="1:21" ht="16.5">
      <c r="Q1" s="43" t="s">
        <v>430</v>
      </c>
      <c r="U1" s="209">
        <f>MAX(D9:D18,D23:D32,D37:D46,D51:D60)</f>
        <v>0</v>
      </c>
    </row>
    <row r="2" spans="1:21" s="75" customFormat="1" ht="16.5">
      <c r="A2" s="40" t="s">
        <v>432</v>
      </c>
    </row>
    <row r="3" spans="1:21" ht="18" customHeight="1">
      <c r="B3" s="39" t="s">
        <v>171</v>
      </c>
      <c r="N3" s="39" t="s">
        <v>172</v>
      </c>
    </row>
    <row r="4" spans="1:21" ht="18" customHeight="1">
      <c r="B4" s="39" t="s">
        <v>173</v>
      </c>
      <c r="C4" s="81">
        <f>SUM(J9:J60)/3600</f>
        <v>0</v>
      </c>
      <c r="D4" s="39" t="s">
        <v>174</v>
      </c>
      <c r="N4" s="39" t="s">
        <v>175</v>
      </c>
      <c r="O4" s="78">
        <f>SUM(K9:K60)</f>
        <v>0</v>
      </c>
      <c r="P4" s="39" t="s">
        <v>176</v>
      </c>
    </row>
    <row r="5" spans="1:21" ht="13.5" thickBot="1"/>
    <row r="6" spans="1:21" ht="18" customHeight="1">
      <c r="B6" s="797" t="s">
        <v>380</v>
      </c>
      <c r="C6" s="800" t="s">
        <v>402</v>
      </c>
      <c r="D6" s="801"/>
      <c r="E6" s="802" t="s">
        <v>177</v>
      </c>
      <c r="F6" s="813" t="s">
        <v>178</v>
      </c>
      <c r="G6" s="813"/>
      <c r="H6" s="814"/>
      <c r="I6" s="210"/>
      <c r="J6" s="210"/>
      <c r="K6" s="210"/>
      <c r="L6" s="210"/>
      <c r="N6" s="815" t="s">
        <v>381</v>
      </c>
      <c r="O6" s="82" t="s">
        <v>179</v>
      </c>
      <c r="P6" s="819" t="s">
        <v>180</v>
      </c>
      <c r="Q6" s="820"/>
    </row>
    <row r="7" spans="1:21" ht="18" customHeight="1">
      <c r="B7" s="798"/>
      <c r="C7" s="805" t="s">
        <v>181</v>
      </c>
      <c r="D7" s="807" t="s">
        <v>443</v>
      </c>
      <c r="E7" s="803"/>
      <c r="F7" s="211" t="s">
        <v>182</v>
      </c>
      <c r="G7" s="211" t="s">
        <v>183</v>
      </c>
      <c r="H7" s="212" t="s">
        <v>184</v>
      </c>
      <c r="I7" s="213"/>
      <c r="J7" s="213"/>
      <c r="K7" s="213"/>
      <c r="L7" s="213"/>
      <c r="N7" s="816"/>
      <c r="O7" s="825" t="s">
        <v>185</v>
      </c>
      <c r="P7" s="821" t="s">
        <v>185</v>
      </c>
      <c r="Q7" s="823" t="s">
        <v>186</v>
      </c>
    </row>
    <row r="8" spans="1:21" ht="18" customHeight="1">
      <c r="B8" s="799"/>
      <c r="C8" s="806"/>
      <c r="D8" s="808"/>
      <c r="E8" s="804"/>
      <c r="F8" s="214" t="s">
        <v>187</v>
      </c>
      <c r="G8" s="214" t="s">
        <v>188</v>
      </c>
      <c r="H8" s="215" t="s">
        <v>189</v>
      </c>
      <c r="I8" s="213"/>
      <c r="J8" s="213"/>
      <c r="K8" s="213"/>
      <c r="L8" s="213"/>
      <c r="N8" s="817"/>
      <c r="O8" s="806"/>
      <c r="P8" s="822"/>
      <c r="Q8" s="824"/>
    </row>
    <row r="9" spans="1:21" ht="16.5" customHeight="1">
      <c r="B9" s="216">
        <v>1</v>
      </c>
      <c r="C9" s="440"/>
      <c r="D9" s="441">
        <v>0</v>
      </c>
      <c r="E9" s="442"/>
      <c r="F9" s="443">
        <v>0.9</v>
      </c>
      <c r="G9" s="443">
        <v>0.9</v>
      </c>
      <c r="H9" s="444">
        <v>1</v>
      </c>
      <c r="I9" s="439">
        <f>D9</f>
        <v>0</v>
      </c>
      <c r="J9" s="218">
        <f>$C9*$I9*$E9*$F9*$G9*$H9</f>
        <v>0</v>
      </c>
      <c r="K9" s="218">
        <f>($O9+$P9*$Q9/100)*$E9</f>
        <v>0</v>
      </c>
      <c r="L9" s="217"/>
      <c r="N9" s="216">
        <v>1</v>
      </c>
      <c r="O9" s="458"/>
      <c r="P9" s="459"/>
      <c r="Q9" s="444"/>
    </row>
    <row r="10" spans="1:21" ht="16.5" customHeight="1">
      <c r="B10" s="219">
        <v>2</v>
      </c>
      <c r="C10" s="445"/>
      <c r="D10" s="446">
        <v>0</v>
      </c>
      <c r="E10" s="447"/>
      <c r="F10" s="448">
        <v>0.9</v>
      </c>
      <c r="G10" s="448">
        <v>0.9</v>
      </c>
      <c r="H10" s="449">
        <v>1</v>
      </c>
      <c r="I10" s="439">
        <f t="shared" ref="I10:I18" si="0">D10</f>
        <v>0</v>
      </c>
      <c r="J10" s="218">
        <f t="shared" ref="J10:J18" si="1">$C10*$I10*$E10*$F10*$G10*$H10</f>
        <v>0</v>
      </c>
      <c r="K10" s="218">
        <f t="shared" ref="K10:K18" si="2">($O10+$P10*$Q10/100)*$E10</f>
        <v>0</v>
      </c>
      <c r="L10" s="217"/>
      <c r="N10" s="219">
        <v>2</v>
      </c>
      <c r="O10" s="462"/>
      <c r="P10" s="460"/>
      <c r="Q10" s="449"/>
    </row>
    <row r="11" spans="1:21" ht="16.5" customHeight="1">
      <c r="B11" s="219">
        <v>3</v>
      </c>
      <c r="C11" s="445"/>
      <c r="D11" s="446">
        <v>0</v>
      </c>
      <c r="E11" s="447"/>
      <c r="F11" s="448">
        <v>0.9</v>
      </c>
      <c r="G11" s="448">
        <v>0.9</v>
      </c>
      <c r="H11" s="449">
        <v>1</v>
      </c>
      <c r="I11" s="439">
        <f t="shared" si="0"/>
        <v>0</v>
      </c>
      <c r="J11" s="218">
        <f t="shared" si="1"/>
        <v>0</v>
      </c>
      <c r="K11" s="218">
        <f t="shared" si="2"/>
        <v>0</v>
      </c>
      <c r="L11" s="217"/>
      <c r="N11" s="219">
        <v>3</v>
      </c>
      <c r="O11" s="462"/>
      <c r="P11" s="460"/>
      <c r="Q11" s="449"/>
    </row>
    <row r="12" spans="1:21" ht="16.5" customHeight="1">
      <c r="B12" s="219">
        <v>4</v>
      </c>
      <c r="C12" s="445"/>
      <c r="D12" s="446">
        <v>0</v>
      </c>
      <c r="E12" s="447"/>
      <c r="F12" s="448">
        <v>0.9</v>
      </c>
      <c r="G12" s="448">
        <v>0.9</v>
      </c>
      <c r="H12" s="449">
        <v>1</v>
      </c>
      <c r="I12" s="439">
        <f t="shared" si="0"/>
        <v>0</v>
      </c>
      <c r="J12" s="218">
        <f t="shared" si="1"/>
        <v>0</v>
      </c>
      <c r="K12" s="218">
        <f t="shared" si="2"/>
        <v>0</v>
      </c>
      <c r="L12" s="217"/>
      <c r="N12" s="219">
        <v>4</v>
      </c>
      <c r="O12" s="462"/>
      <c r="P12" s="460"/>
      <c r="Q12" s="449"/>
    </row>
    <row r="13" spans="1:21" ht="16.5" customHeight="1">
      <c r="B13" s="219">
        <v>5</v>
      </c>
      <c r="C13" s="445"/>
      <c r="D13" s="446">
        <v>0</v>
      </c>
      <c r="E13" s="447"/>
      <c r="F13" s="448">
        <v>0.9</v>
      </c>
      <c r="G13" s="448">
        <v>0.9</v>
      </c>
      <c r="H13" s="449">
        <v>1</v>
      </c>
      <c r="I13" s="439">
        <f t="shared" si="0"/>
        <v>0</v>
      </c>
      <c r="J13" s="218">
        <f t="shared" si="1"/>
        <v>0</v>
      </c>
      <c r="K13" s="218">
        <f t="shared" si="2"/>
        <v>0</v>
      </c>
      <c r="L13" s="217"/>
      <c r="N13" s="219">
        <v>5</v>
      </c>
      <c r="O13" s="462"/>
      <c r="P13" s="460"/>
      <c r="Q13" s="449"/>
    </row>
    <row r="14" spans="1:21" ht="16.5" customHeight="1">
      <c r="B14" s="219">
        <v>6</v>
      </c>
      <c r="C14" s="445"/>
      <c r="D14" s="446">
        <v>0</v>
      </c>
      <c r="E14" s="447"/>
      <c r="F14" s="448">
        <v>0.9</v>
      </c>
      <c r="G14" s="448">
        <v>0.9</v>
      </c>
      <c r="H14" s="449">
        <v>1</v>
      </c>
      <c r="I14" s="439">
        <f t="shared" si="0"/>
        <v>0</v>
      </c>
      <c r="J14" s="218">
        <f t="shared" si="1"/>
        <v>0</v>
      </c>
      <c r="K14" s="218">
        <f t="shared" si="2"/>
        <v>0</v>
      </c>
      <c r="L14" s="217"/>
      <c r="N14" s="219">
        <v>6</v>
      </c>
      <c r="O14" s="462"/>
      <c r="P14" s="460"/>
      <c r="Q14" s="449"/>
    </row>
    <row r="15" spans="1:21" ht="16.5" customHeight="1">
      <c r="B15" s="219">
        <v>7</v>
      </c>
      <c r="C15" s="445"/>
      <c r="D15" s="446">
        <v>0</v>
      </c>
      <c r="E15" s="447"/>
      <c r="F15" s="448">
        <v>0.9</v>
      </c>
      <c r="G15" s="448">
        <v>0.9</v>
      </c>
      <c r="H15" s="449">
        <v>1</v>
      </c>
      <c r="I15" s="439">
        <f t="shared" si="0"/>
        <v>0</v>
      </c>
      <c r="J15" s="218">
        <f t="shared" si="1"/>
        <v>0</v>
      </c>
      <c r="K15" s="218">
        <f t="shared" si="2"/>
        <v>0</v>
      </c>
      <c r="L15" s="217"/>
      <c r="N15" s="219">
        <v>7</v>
      </c>
      <c r="O15" s="462"/>
      <c r="P15" s="460"/>
      <c r="Q15" s="449"/>
    </row>
    <row r="16" spans="1:21" ht="16.5" customHeight="1">
      <c r="B16" s="219">
        <v>8</v>
      </c>
      <c r="C16" s="445"/>
      <c r="D16" s="446">
        <v>0</v>
      </c>
      <c r="E16" s="447"/>
      <c r="F16" s="448">
        <v>0.9</v>
      </c>
      <c r="G16" s="448">
        <v>0.9</v>
      </c>
      <c r="H16" s="449">
        <v>1</v>
      </c>
      <c r="I16" s="439">
        <f t="shared" si="0"/>
        <v>0</v>
      </c>
      <c r="J16" s="218">
        <f t="shared" si="1"/>
        <v>0</v>
      </c>
      <c r="K16" s="218">
        <f t="shared" si="2"/>
        <v>0</v>
      </c>
      <c r="L16" s="217"/>
      <c r="N16" s="219">
        <v>8</v>
      </c>
      <c r="O16" s="462"/>
      <c r="P16" s="460"/>
      <c r="Q16" s="449"/>
    </row>
    <row r="17" spans="2:17" ht="16.5" customHeight="1">
      <c r="B17" s="219">
        <v>9</v>
      </c>
      <c r="C17" s="445"/>
      <c r="D17" s="446">
        <v>0</v>
      </c>
      <c r="E17" s="447"/>
      <c r="F17" s="448">
        <v>0.9</v>
      </c>
      <c r="G17" s="448">
        <v>0.9</v>
      </c>
      <c r="H17" s="449">
        <v>1</v>
      </c>
      <c r="I17" s="439">
        <f t="shared" si="0"/>
        <v>0</v>
      </c>
      <c r="J17" s="218">
        <f t="shared" si="1"/>
        <v>0</v>
      </c>
      <c r="K17" s="218">
        <f t="shared" si="2"/>
        <v>0</v>
      </c>
      <c r="L17" s="217"/>
      <c r="N17" s="219">
        <v>9</v>
      </c>
      <c r="O17" s="462"/>
      <c r="P17" s="460"/>
      <c r="Q17" s="449"/>
    </row>
    <row r="18" spans="2:17" ht="16.5" customHeight="1" thickBot="1">
      <c r="B18" s="220">
        <v>10</v>
      </c>
      <c r="C18" s="450"/>
      <c r="D18" s="451">
        <v>0</v>
      </c>
      <c r="E18" s="452"/>
      <c r="F18" s="453">
        <v>0.9</v>
      </c>
      <c r="G18" s="453">
        <v>0.9</v>
      </c>
      <c r="H18" s="454">
        <v>1</v>
      </c>
      <c r="I18" s="439">
        <f t="shared" si="0"/>
        <v>0</v>
      </c>
      <c r="J18" s="218">
        <f t="shared" si="1"/>
        <v>0</v>
      </c>
      <c r="K18" s="218">
        <f t="shared" si="2"/>
        <v>0</v>
      </c>
      <c r="L18" s="217"/>
      <c r="N18" s="220">
        <v>10</v>
      </c>
      <c r="O18" s="463"/>
      <c r="P18" s="461"/>
      <c r="Q18" s="454"/>
    </row>
    <row r="19" spans="2:17" ht="13.5" thickBot="1">
      <c r="B19" s="221"/>
      <c r="C19" s="221"/>
      <c r="D19" s="221"/>
      <c r="E19" s="221"/>
      <c r="F19" s="221"/>
      <c r="G19" s="221"/>
      <c r="H19" s="221"/>
      <c r="I19" s="221"/>
      <c r="J19" s="221"/>
      <c r="K19" s="221"/>
      <c r="L19" s="221"/>
    </row>
    <row r="20" spans="2:17" ht="18" customHeight="1">
      <c r="B20" s="809" t="s">
        <v>190</v>
      </c>
      <c r="C20" s="800" t="s">
        <v>402</v>
      </c>
      <c r="D20" s="801"/>
      <c r="E20" s="811" t="s">
        <v>191</v>
      </c>
      <c r="F20" s="813" t="s">
        <v>192</v>
      </c>
      <c r="G20" s="813"/>
      <c r="H20" s="814"/>
      <c r="I20" s="210"/>
      <c r="J20" s="210"/>
      <c r="K20" s="210"/>
      <c r="L20" s="210"/>
      <c r="N20" s="815" t="s">
        <v>193</v>
      </c>
      <c r="O20" s="83" t="s">
        <v>194</v>
      </c>
      <c r="P20" s="819" t="s">
        <v>195</v>
      </c>
      <c r="Q20" s="820"/>
    </row>
    <row r="21" spans="2:17" ht="18" customHeight="1">
      <c r="B21" s="798"/>
      <c r="C21" s="805" t="s">
        <v>181</v>
      </c>
      <c r="D21" s="807" t="s">
        <v>443</v>
      </c>
      <c r="E21" s="807"/>
      <c r="F21" s="211" t="s">
        <v>182</v>
      </c>
      <c r="G21" s="211" t="s">
        <v>183</v>
      </c>
      <c r="H21" s="212" t="s">
        <v>184</v>
      </c>
      <c r="I21" s="213"/>
      <c r="J21" s="213"/>
      <c r="K21" s="213"/>
      <c r="L21" s="213"/>
      <c r="N21" s="816"/>
      <c r="O21" s="825" t="s">
        <v>196</v>
      </c>
      <c r="P21" s="821" t="s">
        <v>196</v>
      </c>
      <c r="Q21" s="823" t="s">
        <v>197</v>
      </c>
    </row>
    <row r="22" spans="2:17" ht="18" customHeight="1">
      <c r="B22" s="810"/>
      <c r="C22" s="806"/>
      <c r="D22" s="808"/>
      <c r="E22" s="812"/>
      <c r="F22" s="214" t="s">
        <v>198</v>
      </c>
      <c r="G22" s="214" t="s">
        <v>199</v>
      </c>
      <c r="H22" s="215" t="s">
        <v>200</v>
      </c>
      <c r="I22" s="213"/>
      <c r="J22" s="213"/>
      <c r="K22" s="213"/>
      <c r="L22" s="213"/>
      <c r="N22" s="817"/>
      <c r="O22" s="806"/>
      <c r="P22" s="822"/>
      <c r="Q22" s="824"/>
    </row>
    <row r="23" spans="2:17" ht="16.5" customHeight="1">
      <c r="B23" s="222">
        <v>1</v>
      </c>
      <c r="C23" s="440"/>
      <c r="D23" s="441">
        <v>0</v>
      </c>
      <c r="E23" s="442"/>
      <c r="F23" s="443">
        <v>0.9</v>
      </c>
      <c r="G23" s="443">
        <v>0.9</v>
      </c>
      <c r="H23" s="444">
        <v>1</v>
      </c>
      <c r="I23" s="439">
        <f t="shared" ref="I23:I32" si="3">D23</f>
        <v>0</v>
      </c>
      <c r="J23" s="218">
        <f>$C23*$I23*$E23*$F23*$G23*$H23</f>
        <v>0</v>
      </c>
      <c r="K23" s="218">
        <f t="shared" ref="K23:K32" si="4">($O23+$P23*$Q23/100)*$E23</f>
        <v>0</v>
      </c>
      <c r="L23" s="217"/>
      <c r="N23" s="216">
        <v>1</v>
      </c>
      <c r="O23" s="458"/>
      <c r="P23" s="459"/>
      <c r="Q23" s="444"/>
    </row>
    <row r="24" spans="2:17" ht="16.5" customHeight="1">
      <c r="B24" s="219">
        <v>2</v>
      </c>
      <c r="C24" s="445"/>
      <c r="D24" s="446">
        <v>0</v>
      </c>
      <c r="E24" s="447"/>
      <c r="F24" s="448">
        <v>0.9</v>
      </c>
      <c r="G24" s="448">
        <v>0.9</v>
      </c>
      <c r="H24" s="449">
        <v>1</v>
      </c>
      <c r="I24" s="439">
        <f t="shared" si="3"/>
        <v>0</v>
      </c>
      <c r="J24" s="218">
        <f t="shared" ref="J24:J32" si="5">$C24*$I24*$E24*$F24*$G24*$H24</f>
        <v>0</v>
      </c>
      <c r="K24" s="218">
        <f t="shared" si="4"/>
        <v>0</v>
      </c>
      <c r="L24" s="217"/>
      <c r="N24" s="219">
        <v>2</v>
      </c>
      <c r="O24" s="460"/>
      <c r="P24" s="460"/>
      <c r="Q24" s="449"/>
    </row>
    <row r="25" spans="2:17" ht="16.5" customHeight="1">
      <c r="B25" s="219">
        <v>3</v>
      </c>
      <c r="C25" s="445"/>
      <c r="D25" s="446">
        <v>0</v>
      </c>
      <c r="E25" s="447"/>
      <c r="F25" s="448">
        <v>0.9</v>
      </c>
      <c r="G25" s="448">
        <v>0.9</v>
      </c>
      <c r="H25" s="449">
        <v>1</v>
      </c>
      <c r="I25" s="439">
        <f t="shared" si="3"/>
        <v>0</v>
      </c>
      <c r="J25" s="218">
        <f t="shared" si="5"/>
        <v>0</v>
      </c>
      <c r="K25" s="218">
        <f t="shared" si="4"/>
        <v>0</v>
      </c>
      <c r="L25" s="217"/>
      <c r="N25" s="219">
        <v>3</v>
      </c>
      <c r="O25" s="460"/>
      <c r="P25" s="460"/>
      <c r="Q25" s="449"/>
    </row>
    <row r="26" spans="2:17" ht="16.5" customHeight="1">
      <c r="B26" s="219">
        <v>4</v>
      </c>
      <c r="C26" s="445"/>
      <c r="D26" s="446">
        <v>0</v>
      </c>
      <c r="E26" s="447"/>
      <c r="F26" s="448">
        <v>0.9</v>
      </c>
      <c r="G26" s="448">
        <v>0.9</v>
      </c>
      <c r="H26" s="449">
        <v>1</v>
      </c>
      <c r="I26" s="439">
        <f t="shared" si="3"/>
        <v>0</v>
      </c>
      <c r="J26" s="218">
        <f t="shared" si="5"/>
        <v>0</v>
      </c>
      <c r="K26" s="218">
        <f t="shared" si="4"/>
        <v>0</v>
      </c>
      <c r="L26" s="217"/>
      <c r="N26" s="219">
        <v>4</v>
      </c>
      <c r="O26" s="460"/>
      <c r="P26" s="460"/>
      <c r="Q26" s="449"/>
    </row>
    <row r="27" spans="2:17" ht="16.5" customHeight="1">
      <c r="B27" s="219">
        <v>5</v>
      </c>
      <c r="C27" s="445"/>
      <c r="D27" s="446">
        <v>0</v>
      </c>
      <c r="E27" s="447"/>
      <c r="F27" s="448">
        <v>0.9</v>
      </c>
      <c r="G27" s="448">
        <v>0.9</v>
      </c>
      <c r="H27" s="449">
        <v>1</v>
      </c>
      <c r="I27" s="439">
        <f t="shared" si="3"/>
        <v>0</v>
      </c>
      <c r="J27" s="218">
        <f t="shared" si="5"/>
        <v>0</v>
      </c>
      <c r="K27" s="218">
        <f t="shared" si="4"/>
        <v>0</v>
      </c>
      <c r="L27" s="217"/>
      <c r="N27" s="219">
        <v>5</v>
      </c>
      <c r="O27" s="460"/>
      <c r="P27" s="460"/>
      <c r="Q27" s="449"/>
    </row>
    <row r="28" spans="2:17" ht="16.5" customHeight="1">
      <c r="B28" s="219">
        <v>6</v>
      </c>
      <c r="C28" s="445"/>
      <c r="D28" s="446">
        <v>0</v>
      </c>
      <c r="E28" s="447"/>
      <c r="F28" s="448">
        <v>0.9</v>
      </c>
      <c r="G28" s="448">
        <v>0.9</v>
      </c>
      <c r="H28" s="449">
        <v>1</v>
      </c>
      <c r="I28" s="439">
        <f t="shared" si="3"/>
        <v>0</v>
      </c>
      <c r="J28" s="218">
        <f t="shared" si="5"/>
        <v>0</v>
      </c>
      <c r="K28" s="218">
        <f t="shared" si="4"/>
        <v>0</v>
      </c>
      <c r="L28" s="217"/>
      <c r="N28" s="219">
        <v>6</v>
      </c>
      <c r="O28" s="460"/>
      <c r="P28" s="460"/>
      <c r="Q28" s="449"/>
    </row>
    <row r="29" spans="2:17" ht="16.5" customHeight="1">
      <c r="B29" s="219">
        <v>7</v>
      </c>
      <c r="C29" s="445"/>
      <c r="D29" s="446">
        <v>0</v>
      </c>
      <c r="E29" s="447"/>
      <c r="F29" s="448">
        <v>0.9</v>
      </c>
      <c r="G29" s="448">
        <v>0.9</v>
      </c>
      <c r="H29" s="449">
        <v>1</v>
      </c>
      <c r="I29" s="439">
        <f t="shared" si="3"/>
        <v>0</v>
      </c>
      <c r="J29" s="218">
        <f t="shared" si="5"/>
        <v>0</v>
      </c>
      <c r="K29" s="218">
        <f t="shared" si="4"/>
        <v>0</v>
      </c>
      <c r="L29" s="217"/>
      <c r="N29" s="219">
        <v>7</v>
      </c>
      <c r="O29" s="460"/>
      <c r="P29" s="460"/>
      <c r="Q29" s="449"/>
    </row>
    <row r="30" spans="2:17" ht="16.5" customHeight="1">
      <c r="B30" s="219">
        <v>8</v>
      </c>
      <c r="C30" s="445"/>
      <c r="D30" s="446">
        <v>0</v>
      </c>
      <c r="E30" s="447"/>
      <c r="F30" s="448">
        <v>0.9</v>
      </c>
      <c r="G30" s="448">
        <v>0.9</v>
      </c>
      <c r="H30" s="449">
        <v>1</v>
      </c>
      <c r="I30" s="439">
        <f t="shared" si="3"/>
        <v>0</v>
      </c>
      <c r="J30" s="218">
        <f t="shared" si="5"/>
        <v>0</v>
      </c>
      <c r="K30" s="218">
        <f t="shared" si="4"/>
        <v>0</v>
      </c>
      <c r="L30" s="217"/>
      <c r="N30" s="219">
        <v>8</v>
      </c>
      <c r="O30" s="460"/>
      <c r="P30" s="460"/>
      <c r="Q30" s="449"/>
    </row>
    <row r="31" spans="2:17" ht="16.5" customHeight="1">
      <c r="B31" s="219">
        <v>9</v>
      </c>
      <c r="C31" s="445"/>
      <c r="D31" s="446">
        <v>0</v>
      </c>
      <c r="E31" s="447"/>
      <c r="F31" s="448">
        <v>0.9</v>
      </c>
      <c r="G31" s="448">
        <v>0.9</v>
      </c>
      <c r="H31" s="449">
        <v>1</v>
      </c>
      <c r="I31" s="439">
        <f t="shared" si="3"/>
        <v>0</v>
      </c>
      <c r="J31" s="218">
        <f t="shared" si="5"/>
        <v>0</v>
      </c>
      <c r="K31" s="218">
        <f t="shared" si="4"/>
        <v>0</v>
      </c>
      <c r="L31" s="217"/>
      <c r="N31" s="219">
        <v>9</v>
      </c>
      <c r="O31" s="460"/>
      <c r="P31" s="460"/>
      <c r="Q31" s="449"/>
    </row>
    <row r="32" spans="2:17" ht="16.5" customHeight="1" thickBot="1">
      <c r="B32" s="220">
        <v>10</v>
      </c>
      <c r="C32" s="450"/>
      <c r="D32" s="451">
        <v>0</v>
      </c>
      <c r="E32" s="452"/>
      <c r="F32" s="453">
        <v>0.9</v>
      </c>
      <c r="G32" s="453">
        <v>0.9</v>
      </c>
      <c r="H32" s="454">
        <v>1</v>
      </c>
      <c r="I32" s="439">
        <f t="shared" si="3"/>
        <v>0</v>
      </c>
      <c r="J32" s="218">
        <f t="shared" si="5"/>
        <v>0</v>
      </c>
      <c r="K32" s="218">
        <f t="shared" si="4"/>
        <v>0</v>
      </c>
      <c r="L32" s="217"/>
      <c r="N32" s="220">
        <v>10</v>
      </c>
      <c r="O32" s="461"/>
      <c r="P32" s="461"/>
      <c r="Q32" s="454"/>
    </row>
    <row r="33" spans="2:16" ht="13.5" thickBot="1">
      <c r="B33" s="221"/>
      <c r="C33" s="221"/>
      <c r="D33" s="221"/>
      <c r="E33" s="221"/>
      <c r="F33" s="221"/>
      <c r="G33" s="221"/>
      <c r="H33" s="221"/>
      <c r="I33" s="221"/>
      <c r="J33" s="221"/>
      <c r="K33" s="221"/>
      <c r="L33" s="221"/>
    </row>
    <row r="34" spans="2:16" ht="18" customHeight="1">
      <c r="B34" s="809" t="s">
        <v>201</v>
      </c>
      <c r="C34" s="800" t="s">
        <v>402</v>
      </c>
      <c r="D34" s="801"/>
      <c r="E34" s="811" t="s">
        <v>202</v>
      </c>
      <c r="F34" s="813" t="s">
        <v>192</v>
      </c>
      <c r="G34" s="813"/>
      <c r="H34" s="814"/>
      <c r="I34" s="210"/>
      <c r="J34" s="210"/>
      <c r="K34" s="210"/>
      <c r="L34" s="210"/>
      <c r="N34" s="818" t="s">
        <v>379</v>
      </c>
      <c r="O34" s="826" t="s">
        <v>196</v>
      </c>
      <c r="P34" s="828" t="s">
        <v>197</v>
      </c>
    </row>
    <row r="35" spans="2:16" ht="18" customHeight="1">
      <c r="B35" s="798"/>
      <c r="C35" s="805" t="s">
        <v>181</v>
      </c>
      <c r="D35" s="807" t="s">
        <v>443</v>
      </c>
      <c r="E35" s="807"/>
      <c r="F35" s="211" t="s">
        <v>182</v>
      </c>
      <c r="G35" s="211" t="s">
        <v>183</v>
      </c>
      <c r="H35" s="212" t="s">
        <v>184</v>
      </c>
      <c r="I35" s="213"/>
      <c r="J35" s="213"/>
      <c r="K35" s="213"/>
      <c r="L35" s="213"/>
      <c r="N35" s="816"/>
      <c r="O35" s="827"/>
      <c r="P35" s="829"/>
    </row>
    <row r="36" spans="2:16" ht="18" customHeight="1">
      <c r="B36" s="810"/>
      <c r="C36" s="806"/>
      <c r="D36" s="808"/>
      <c r="E36" s="812"/>
      <c r="F36" s="214" t="s">
        <v>198</v>
      </c>
      <c r="G36" s="214" t="s">
        <v>199</v>
      </c>
      <c r="H36" s="215" t="s">
        <v>200</v>
      </c>
      <c r="I36" s="213"/>
      <c r="J36" s="213"/>
      <c r="K36" s="213"/>
      <c r="L36" s="213"/>
      <c r="N36" s="817"/>
      <c r="O36" s="822"/>
      <c r="P36" s="824"/>
    </row>
    <row r="37" spans="2:16" ht="16.5" customHeight="1">
      <c r="B37" s="222">
        <v>1</v>
      </c>
      <c r="C37" s="440"/>
      <c r="D37" s="441">
        <v>0</v>
      </c>
      <c r="E37" s="442"/>
      <c r="F37" s="443">
        <v>0.9</v>
      </c>
      <c r="G37" s="443">
        <v>0.9</v>
      </c>
      <c r="H37" s="444">
        <v>1</v>
      </c>
      <c r="I37" s="439">
        <f t="shared" ref="I37:I46" si="6">D37</f>
        <v>0</v>
      </c>
      <c r="J37" s="218">
        <f>$C37*$I37*$E37*$F37*$G37*$H37</f>
        <v>0</v>
      </c>
      <c r="K37" s="218">
        <f>$E37*($P37/100*O37)</f>
        <v>0</v>
      </c>
      <c r="L37" s="217"/>
      <c r="N37" s="84">
        <v>1</v>
      </c>
      <c r="O37" s="455"/>
      <c r="P37" s="444"/>
    </row>
    <row r="38" spans="2:16" ht="16.5" customHeight="1">
      <c r="B38" s="219">
        <v>2</v>
      </c>
      <c r="C38" s="445"/>
      <c r="D38" s="446">
        <v>0</v>
      </c>
      <c r="E38" s="447"/>
      <c r="F38" s="448">
        <v>0.9</v>
      </c>
      <c r="G38" s="448">
        <v>0.9</v>
      </c>
      <c r="H38" s="449">
        <v>1</v>
      </c>
      <c r="I38" s="439">
        <f t="shared" si="6"/>
        <v>0</v>
      </c>
      <c r="J38" s="218">
        <f t="shared" ref="J38:J46" si="7">$C38*$I38*$E38*$F38*$G38*$H38</f>
        <v>0</v>
      </c>
      <c r="K38" s="218">
        <f t="shared" ref="K38:K46" si="8">$E38*($P38/100*O38)</f>
        <v>0</v>
      </c>
      <c r="L38" s="217"/>
      <c r="N38" s="85">
        <v>2</v>
      </c>
      <c r="O38" s="456"/>
      <c r="P38" s="449"/>
    </row>
    <row r="39" spans="2:16" ht="16.5" customHeight="1">
      <c r="B39" s="219">
        <v>3</v>
      </c>
      <c r="C39" s="445"/>
      <c r="D39" s="446">
        <v>0</v>
      </c>
      <c r="E39" s="447"/>
      <c r="F39" s="448">
        <v>0.9</v>
      </c>
      <c r="G39" s="448">
        <v>0.9</v>
      </c>
      <c r="H39" s="449">
        <v>1</v>
      </c>
      <c r="I39" s="439">
        <f t="shared" si="6"/>
        <v>0</v>
      </c>
      <c r="J39" s="218">
        <f t="shared" si="7"/>
        <v>0</v>
      </c>
      <c r="K39" s="218">
        <f t="shared" si="8"/>
        <v>0</v>
      </c>
      <c r="L39" s="217"/>
      <c r="N39" s="85">
        <v>3</v>
      </c>
      <c r="O39" s="456"/>
      <c r="P39" s="449"/>
    </row>
    <row r="40" spans="2:16" ht="16.5" customHeight="1">
      <c r="B40" s="219">
        <v>4</v>
      </c>
      <c r="C40" s="445"/>
      <c r="D40" s="446">
        <v>0</v>
      </c>
      <c r="E40" s="447"/>
      <c r="F40" s="448">
        <v>0.9</v>
      </c>
      <c r="G40" s="448">
        <v>0.9</v>
      </c>
      <c r="H40" s="449">
        <v>1</v>
      </c>
      <c r="I40" s="439">
        <f t="shared" si="6"/>
        <v>0</v>
      </c>
      <c r="J40" s="218">
        <f t="shared" si="7"/>
        <v>0</v>
      </c>
      <c r="K40" s="218">
        <f t="shared" si="8"/>
        <v>0</v>
      </c>
      <c r="L40" s="217"/>
      <c r="N40" s="85">
        <v>4</v>
      </c>
      <c r="O40" s="456"/>
      <c r="P40" s="449"/>
    </row>
    <row r="41" spans="2:16" ht="16.5" customHeight="1">
      <c r="B41" s="219">
        <v>5</v>
      </c>
      <c r="C41" s="445"/>
      <c r="D41" s="446">
        <v>0</v>
      </c>
      <c r="E41" s="447"/>
      <c r="F41" s="448">
        <v>0.9</v>
      </c>
      <c r="G41" s="448">
        <v>0.9</v>
      </c>
      <c r="H41" s="449">
        <v>1</v>
      </c>
      <c r="I41" s="439">
        <f t="shared" si="6"/>
        <v>0</v>
      </c>
      <c r="J41" s="218">
        <f t="shared" si="7"/>
        <v>0</v>
      </c>
      <c r="K41" s="218">
        <f t="shared" si="8"/>
        <v>0</v>
      </c>
      <c r="L41" s="217"/>
      <c r="N41" s="85">
        <v>5</v>
      </c>
      <c r="O41" s="456"/>
      <c r="P41" s="449"/>
    </row>
    <row r="42" spans="2:16" ht="16.5" customHeight="1">
      <c r="B42" s="219">
        <v>6</v>
      </c>
      <c r="C42" s="445"/>
      <c r="D42" s="446">
        <v>0</v>
      </c>
      <c r="E42" s="447"/>
      <c r="F42" s="448">
        <v>0.9</v>
      </c>
      <c r="G42" s="448">
        <v>0.9</v>
      </c>
      <c r="H42" s="449">
        <v>1</v>
      </c>
      <c r="I42" s="439">
        <f t="shared" si="6"/>
        <v>0</v>
      </c>
      <c r="J42" s="218">
        <f t="shared" si="7"/>
        <v>0</v>
      </c>
      <c r="K42" s="218">
        <f t="shared" si="8"/>
        <v>0</v>
      </c>
      <c r="L42" s="217"/>
      <c r="N42" s="85">
        <v>6</v>
      </c>
      <c r="O42" s="456"/>
      <c r="P42" s="449"/>
    </row>
    <row r="43" spans="2:16" ht="16.5" customHeight="1">
      <c r="B43" s="219">
        <v>7</v>
      </c>
      <c r="C43" s="445"/>
      <c r="D43" s="446">
        <v>0</v>
      </c>
      <c r="E43" s="447"/>
      <c r="F43" s="448">
        <v>0.9</v>
      </c>
      <c r="G43" s="448">
        <v>0.9</v>
      </c>
      <c r="H43" s="449">
        <v>1</v>
      </c>
      <c r="I43" s="439">
        <f t="shared" si="6"/>
        <v>0</v>
      </c>
      <c r="J43" s="218">
        <f t="shared" si="7"/>
        <v>0</v>
      </c>
      <c r="K43" s="218">
        <f t="shared" si="8"/>
        <v>0</v>
      </c>
      <c r="L43" s="217"/>
      <c r="N43" s="85">
        <v>7</v>
      </c>
      <c r="O43" s="456"/>
      <c r="P43" s="449"/>
    </row>
    <row r="44" spans="2:16" ht="16.5" customHeight="1">
      <c r="B44" s="219">
        <v>8</v>
      </c>
      <c r="C44" s="445"/>
      <c r="D44" s="446">
        <v>0</v>
      </c>
      <c r="E44" s="447"/>
      <c r="F44" s="448">
        <v>0.9</v>
      </c>
      <c r="G44" s="448">
        <v>0.9</v>
      </c>
      <c r="H44" s="449">
        <v>1</v>
      </c>
      <c r="I44" s="439">
        <f t="shared" si="6"/>
        <v>0</v>
      </c>
      <c r="J44" s="218">
        <f t="shared" si="7"/>
        <v>0</v>
      </c>
      <c r="K44" s="218">
        <f t="shared" si="8"/>
        <v>0</v>
      </c>
      <c r="L44" s="217"/>
      <c r="N44" s="85">
        <v>8</v>
      </c>
      <c r="O44" s="456"/>
      <c r="P44" s="449"/>
    </row>
    <row r="45" spans="2:16" ht="16.5" customHeight="1">
      <c r="B45" s="219">
        <v>9</v>
      </c>
      <c r="C45" s="445"/>
      <c r="D45" s="446">
        <v>0</v>
      </c>
      <c r="E45" s="447"/>
      <c r="F45" s="448">
        <v>0.9</v>
      </c>
      <c r="G45" s="448">
        <v>0.9</v>
      </c>
      <c r="H45" s="449">
        <v>1</v>
      </c>
      <c r="I45" s="439">
        <f t="shared" si="6"/>
        <v>0</v>
      </c>
      <c r="J45" s="218">
        <f t="shared" si="7"/>
        <v>0</v>
      </c>
      <c r="K45" s="218">
        <f t="shared" si="8"/>
        <v>0</v>
      </c>
      <c r="L45" s="217"/>
      <c r="N45" s="85">
        <v>9</v>
      </c>
      <c r="O45" s="456"/>
      <c r="P45" s="449"/>
    </row>
    <row r="46" spans="2:16" ht="16.5" customHeight="1" thickBot="1">
      <c r="B46" s="220">
        <v>10</v>
      </c>
      <c r="C46" s="450"/>
      <c r="D46" s="451">
        <v>0</v>
      </c>
      <c r="E46" s="452"/>
      <c r="F46" s="453">
        <v>0.9</v>
      </c>
      <c r="G46" s="453">
        <v>0.9</v>
      </c>
      <c r="H46" s="454">
        <v>1</v>
      </c>
      <c r="I46" s="439">
        <f t="shared" si="6"/>
        <v>0</v>
      </c>
      <c r="J46" s="218">
        <f t="shared" si="7"/>
        <v>0</v>
      </c>
      <c r="K46" s="218">
        <f t="shared" si="8"/>
        <v>0</v>
      </c>
      <c r="L46" s="217"/>
      <c r="N46" s="86">
        <v>10</v>
      </c>
      <c r="O46" s="457"/>
      <c r="P46" s="454"/>
    </row>
    <row r="47" spans="2:16" ht="13.5" thickBot="1">
      <c r="B47" s="221"/>
      <c r="C47" s="221"/>
      <c r="D47" s="221"/>
      <c r="E47" s="221"/>
      <c r="F47" s="221"/>
      <c r="G47" s="221"/>
      <c r="H47" s="221"/>
      <c r="I47" s="221"/>
      <c r="J47" s="221"/>
      <c r="K47" s="221"/>
      <c r="L47" s="221"/>
    </row>
    <row r="48" spans="2:16">
      <c r="B48" s="809" t="s">
        <v>203</v>
      </c>
      <c r="C48" s="800" t="s">
        <v>402</v>
      </c>
      <c r="D48" s="801"/>
      <c r="E48" s="811" t="s">
        <v>204</v>
      </c>
      <c r="F48" s="813" t="s">
        <v>192</v>
      </c>
      <c r="G48" s="813"/>
      <c r="H48" s="814"/>
      <c r="I48" s="210"/>
      <c r="J48" s="210"/>
      <c r="K48" s="210"/>
      <c r="L48" s="210"/>
      <c r="N48" s="818" t="s">
        <v>203</v>
      </c>
      <c r="O48" s="826" t="s">
        <v>196</v>
      </c>
      <c r="P48" s="828" t="s">
        <v>197</v>
      </c>
    </row>
    <row r="49" spans="2:16" ht="13.5" customHeight="1">
      <c r="B49" s="798"/>
      <c r="C49" s="805" t="s">
        <v>181</v>
      </c>
      <c r="D49" s="807" t="s">
        <v>443</v>
      </c>
      <c r="E49" s="807"/>
      <c r="F49" s="211" t="s">
        <v>182</v>
      </c>
      <c r="G49" s="211" t="s">
        <v>183</v>
      </c>
      <c r="H49" s="212" t="s">
        <v>184</v>
      </c>
      <c r="I49" s="213"/>
      <c r="J49" s="213"/>
      <c r="K49" s="213"/>
      <c r="L49" s="213"/>
      <c r="N49" s="816"/>
      <c r="O49" s="827"/>
      <c r="P49" s="829"/>
    </row>
    <row r="50" spans="2:16">
      <c r="B50" s="810"/>
      <c r="C50" s="806"/>
      <c r="D50" s="808"/>
      <c r="E50" s="812"/>
      <c r="F50" s="214" t="s">
        <v>198</v>
      </c>
      <c r="G50" s="214" t="s">
        <v>199</v>
      </c>
      <c r="H50" s="215" t="s">
        <v>200</v>
      </c>
      <c r="I50" s="213"/>
      <c r="J50" s="213"/>
      <c r="K50" s="213"/>
      <c r="L50" s="213"/>
      <c r="N50" s="817"/>
      <c r="O50" s="822"/>
      <c r="P50" s="824"/>
    </row>
    <row r="51" spans="2:16" ht="16.5" customHeight="1">
      <c r="B51" s="222">
        <v>1</v>
      </c>
      <c r="C51" s="440"/>
      <c r="D51" s="441">
        <v>0</v>
      </c>
      <c r="E51" s="442"/>
      <c r="F51" s="443">
        <v>0.9</v>
      </c>
      <c r="G51" s="443">
        <v>0.9</v>
      </c>
      <c r="H51" s="444">
        <v>1</v>
      </c>
      <c r="I51" s="439">
        <f t="shared" ref="I51:I60" si="9">D51</f>
        <v>0</v>
      </c>
      <c r="J51" s="218">
        <f>$C51*$I51*$E51*$F51*$G51*$H51</f>
        <v>0</v>
      </c>
      <c r="K51" s="218">
        <f>$E51*($P51/100*O51)</f>
        <v>0</v>
      </c>
      <c r="L51" s="217"/>
      <c r="N51" s="84">
        <v>1</v>
      </c>
      <c r="O51" s="455"/>
      <c r="P51" s="444"/>
    </row>
    <row r="52" spans="2:16" ht="16.5" customHeight="1">
      <c r="B52" s="219">
        <v>2</v>
      </c>
      <c r="C52" s="445"/>
      <c r="D52" s="446">
        <v>0</v>
      </c>
      <c r="E52" s="447"/>
      <c r="F52" s="448">
        <v>0.9</v>
      </c>
      <c r="G52" s="448">
        <v>0.9</v>
      </c>
      <c r="H52" s="449">
        <v>1</v>
      </c>
      <c r="I52" s="439">
        <f t="shared" si="9"/>
        <v>0</v>
      </c>
      <c r="J52" s="218">
        <f t="shared" ref="J52:J60" si="10">$C52*$I52*$E52*$F52*$G52*$H52</f>
        <v>0</v>
      </c>
      <c r="K52" s="218">
        <f t="shared" ref="K52:K60" si="11">$E52*($P52/100*O52)</f>
        <v>0</v>
      </c>
      <c r="L52" s="217"/>
      <c r="N52" s="85">
        <v>2</v>
      </c>
      <c r="O52" s="456"/>
      <c r="P52" s="449"/>
    </row>
    <row r="53" spans="2:16" ht="16.5" customHeight="1">
      <c r="B53" s="219">
        <v>3</v>
      </c>
      <c r="C53" s="445"/>
      <c r="D53" s="446">
        <v>0</v>
      </c>
      <c r="E53" s="447"/>
      <c r="F53" s="448">
        <v>0.9</v>
      </c>
      <c r="G53" s="448">
        <v>0.9</v>
      </c>
      <c r="H53" s="449">
        <v>1</v>
      </c>
      <c r="I53" s="439">
        <f t="shared" si="9"/>
        <v>0</v>
      </c>
      <c r="J53" s="218">
        <f t="shared" si="10"/>
        <v>0</v>
      </c>
      <c r="K53" s="218">
        <f t="shared" si="11"/>
        <v>0</v>
      </c>
      <c r="L53" s="217"/>
      <c r="N53" s="85">
        <v>3</v>
      </c>
      <c r="O53" s="456"/>
      <c r="P53" s="449"/>
    </row>
    <row r="54" spans="2:16" ht="16.5" customHeight="1">
      <c r="B54" s="219">
        <v>4</v>
      </c>
      <c r="C54" s="445"/>
      <c r="D54" s="446">
        <v>0</v>
      </c>
      <c r="E54" s="447"/>
      <c r="F54" s="448">
        <v>0.9</v>
      </c>
      <c r="G54" s="448">
        <v>0.9</v>
      </c>
      <c r="H54" s="449">
        <v>1</v>
      </c>
      <c r="I54" s="439">
        <f t="shared" si="9"/>
        <v>0</v>
      </c>
      <c r="J54" s="218">
        <f t="shared" si="10"/>
        <v>0</v>
      </c>
      <c r="K54" s="218">
        <f t="shared" si="11"/>
        <v>0</v>
      </c>
      <c r="L54" s="217"/>
      <c r="N54" s="85">
        <v>4</v>
      </c>
      <c r="O54" s="456"/>
      <c r="P54" s="449"/>
    </row>
    <row r="55" spans="2:16" ht="16.5" customHeight="1">
      <c r="B55" s="219">
        <v>5</v>
      </c>
      <c r="C55" s="445"/>
      <c r="D55" s="446">
        <v>0</v>
      </c>
      <c r="E55" s="447"/>
      <c r="F55" s="448">
        <v>0.9</v>
      </c>
      <c r="G55" s="448">
        <v>0.9</v>
      </c>
      <c r="H55" s="449">
        <v>1</v>
      </c>
      <c r="I55" s="439">
        <f t="shared" si="9"/>
        <v>0</v>
      </c>
      <c r="J55" s="218">
        <f t="shared" si="10"/>
        <v>0</v>
      </c>
      <c r="K55" s="218">
        <f t="shared" si="11"/>
        <v>0</v>
      </c>
      <c r="L55" s="217"/>
      <c r="N55" s="85">
        <v>5</v>
      </c>
      <c r="O55" s="456"/>
      <c r="P55" s="449"/>
    </row>
    <row r="56" spans="2:16" ht="16.5" customHeight="1">
      <c r="B56" s="219">
        <v>6</v>
      </c>
      <c r="C56" s="445"/>
      <c r="D56" s="446">
        <v>0</v>
      </c>
      <c r="E56" s="447"/>
      <c r="F56" s="448">
        <v>0.9</v>
      </c>
      <c r="G56" s="448">
        <v>0.9</v>
      </c>
      <c r="H56" s="449">
        <v>1</v>
      </c>
      <c r="I56" s="439">
        <f t="shared" si="9"/>
        <v>0</v>
      </c>
      <c r="J56" s="218">
        <f t="shared" si="10"/>
        <v>0</v>
      </c>
      <c r="K56" s="218">
        <f t="shared" si="11"/>
        <v>0</v>
      </c>
      <c r="L56" s="217"/>
      <c r="N56" s="85">
        <v>6</v>
      </c>
      <c r="O56" s="456"/>
      <c r="P56" s="449"/>
    </row>
    <row r="57" spans="2:16" ht="16.5" customHeight="1">
      <c r="B57" s="219">
        <v>7</v>
      </c>
      <c r="C57" s="445"/>
      <c r="D57" s="446">
        <v>0</v>
      </c>
      <c r="E57" s="447"/>
      <c r="F57" s="448">
        <v>0.9</v>
      </c>
      <c r="G57" s="448">
        <v>0.9</v>
      </c>
      <c r="H57" s="449">
        <v>1</v>
      </c>
      <c r="I57" s="439">
        <f t="shared" si="9"/>
        <v>0</v>
      </c>
      <c r="J57" s="218">
        <f t="shared" si="10"/>
        <v>0</v>
      </c>
      <c r="K57" s="218">
        <f t="shared" si="11"/>
        <v>0</v>
      </c>
      <c r="L57" s="217"/>
      <c r="N57" s="85">
        <v>7</v>
      </c>
      <c r="O57" s="456"/>
      <c r="P57" s="449"/>
    </row>
    <row r="58" spans="2:16" ht="16.5" customHeight="1">
      <c r="B58" s="219">
        <v>8</v>
      </c>
      <c r="C58" s="445"/>
      <c r="D58" s="446">
        <v>0</v>
      </c>
      <c r="E58" s="447"/>
      <c r="F58" s="448">
        <v>0.9</v>
      </c>
      <c r="G58" s="448">
        <v>0.9</v>
      </c>
      <c r="H58" s="449">
        <v>1</v>
      </c>
      <c r="I58" s="439">
        <f t="shared" si="9"/>
        <v>0</v>
      </c>
      <c r="J58" s="218">
        <f t="shared" si="10"/>
        <v>0</v>
      </c>
      <c r="K58" s="218">
        <f t="shared" si="11"/>
        <v>0</v>
      </c>
      <c r="L58" s="217"/>
      <c r="N58" s="85">
        <v>8</v>
      </c>
      <c r="O58" s="456"/>
      <c r="P58" s="449"/>
    </row>
    <row r="59" spans="2:16" ht="16.5" customHeight="1">
      <c r="B59" s="219">
        <v>9</v>
      </c>
      <c r="C59" s="445"/>
      <c r="D59" s="446">
        <v>0</v>
      </c>
      <c r="E59" s="447"/>
      <c r="F59" s="448">
        <v>0.9</v>
      </c>
      <c r="G59" s="448">
        <v>0.9</v>
      </c>
      <c r="H59" s="449">
        <v>1</v>
      </c>
      <c r="I59" s="439">
        <f t="shared" si="9"/>
        <v>0</v>
      </c>
      <c r="J59" s="218">
        <f t="shared" si="10"/>
        <v>0</v>
      </c>
      <c r="K59" s="218">
        <f t="shared" si="11"/>
        <v>0</v>
      </c>
      <c r="L59" s="217"/>
      <c r="N59" s="85">
        <v>9</v>
      </c>
      <c r="O59" s="456"/>
      <c r="P59" s="449"/>
    </row>
    <row r="60" spans="2:16" ht="16.5" customHeight="1" thickBot="1">
      <c r="B60" s="220">
        <v>10</v>
      </c>
      <c r="C60" s="450"/>
      <c r="D60" s="451">
        <v>0</v>
      </c>
      <c r="E60" s="452"/>
      <c r="F60" s="453">
        <v>0.9</v>
      </c>
      <c r="G60" s="453">
        <v>0.9</v>
      </c>
      <c r="H60" s="454">
        <v>1</v>
      </c>
      <c r="I60" s="439">
        <f t="shared" si="9"/>
        <v>0</v>
      </c>
      <c r="J60" s="218">
        <f t="shared" si="10"/>
        <v>0</v>
      </c>
      <c r="K60" s="218">
        <f t="shared" si="11"/>
        <v>0</v>
      </c>
      <c r="L60" s="217"/>
      <c r="N60" s="86">
        <v>10</v>
      </c>
      <c r="O60" s="457"/>
      <c r="P60" s="454"/>
    </row>
  </sheetData>
  <sheetProtection algorithmName="SHA-512" hashValue="rn3783wxu0jSsMadh3GdefLyGOQDTAHK0PZ81LVrHce3VNdFPhbQWICv7eSlBfsDPamD+7WOMKi65y1dzb8opg==" saltValue="rFJxhzWbnjaCud1PS9Y98g==" spinCount="100000" sheet="1" selectLockedCells="1"/>
  <mergeCells count="40">
    <mergeCell ref="P48:P50"/>
    <mergeCell ref="C49:C50"/>
    <mergeCell ref="D49:D50"/>
    <mergeCell ref="D35:D36"/>
    <mergeCell ref="B48:B50"/>
    <mergeCell ref="C48:D48"/>
    <mergeCell ref="E48:E50"/>
    <mergeCell ref="F48:H48"/>
    <mergeCell ref="N48:N50"/>
    <mergeCell ref="C35:C36"/>
    <mergeCell ref="B34:B36"/>
    <mergeCell ref="C34:D34"/>
    <mergeCell ref="E34:E36"/>
    <mergeCell ref="O48:O50"/>
    <mergeCell ref="F6:H6"/>
    <mergeCell ref="N6:N8"/>
    <mergeCell ref="F34:H34"/>
    <mergeCell ref="N34:N36"/>
    <mergeCell ref="P20:Q20"/>
    <mergeCell ref="P6:Q6"/>
    <mergeCell ref="P21:P22"/>
    <mergeCell ref="Q21:Q22"/>
    <mergeCell ref="O21:O22"/>
    <mergeCell ref="O34:O36"/>
    <mergeCell ref="P34:P36"/>
    <mergeCell ref="O7:O8"/>
    <mergeCell ref="P7:P8"/>
    <mergeCell ref="Q7:Q8"/>
    <mergeCell ref="B20:B22"/>
    <mergeCell ref="C20:D20"/>
    <mergeCell ref="E20:E22"/>
    <mergeCell ref="F20:H20"/>
    <mergeCell ref="N20:N22"/>
    <mergeCell ref="C21:C22"/>
    <mergeCell ref="D21:D22"/>
    <mergeCell ref="B6:B8"/>
    <mergeCell ref="C6:D6"/>
    <mergeCell ref="E6:E8"/>
    <mergeCell ref="C7:C8"/>
    <mergeCell ref="D7:D8"/>
  </mergeCells>
  <phoneticPr fontId="3"/>
  <dataValidations count="2">
    <dataValidation type="decimal" imeMode="off" operator="greaterThan" allowBlank="1" showErrorMessage="1" errorTitle="マイナス値入力" error="マイナス値を入力することはできません。" sqref="WVO983091:WVQ983100 JC23:JE32 SY23:TA32 ACU23:ACW32 AMQ23:AMS32 AWM23:AWO32 BGI23:BGK32 BQE23:BQG32 CAA23:CAC32 CJW23:CJY32 CTS23:CTU32 DDO23:DDQ32 DNK23:DNM32 DXG23:DXI32 EHC23:EHE32 EQY23:ERA32 FAU23:FAW32 FKQ23:FKS32 FUM23:FUO32 GEI23:GEK32 GOE23:GOG32 GYA23:GYC32 HHW23:HHY32 HRS23:HRU32 IBO23:IBQ32 ILK23:ILM32 IVG23:IVI32 JFC23:JFE32 JOY23:JPA32 JYU23:JYW32 KIQ23:KIS32 KSM23:KSO32 LCI23:LCK32 LME23:LMG32 LWA23:LWC32 MFW23:MFY32 MPS23:MPU32 MZO23:MZQ32 NJK23:NJM32 NTG23:NTI32 ODC23:ODE32 OMY23:ONA32 OWU23:OWW32 PGQ23:PGS32 PQM23:PQO32 QAI23:QAK32 QKE23:QKG32 QUA23:QUC32 RDW23:RDY32 RNS23:RNU32 RXO23:RXQ32 SHK23:SHM32 SRG23:SRI32 TBC23:TBE32 TKY23:TLA32 TUU23:TUW32 UEQ23:UES32 UOM23:UOO32 UYI23:UYK32 VIE23:VIG32 VSA23:VSC32 WBW23:WBY32 WLS23:WLU32 WVO23:WVQ32 C65559:E65568 JC65559:JE65568 SY65559:TA65568 ACU65559:ACW65568 AMQ65559:AMS65568 AWM65559:AWO65568 BGI65559:BGK65568 BQE65559:BQG65568 CAA65559:CAC65568 CJW65559:CJY65568 CTS65559:CTU65568 DDO65559:DDQ65568 DNK65559:DNM65568 DXG65559:DXI65568 EHC65559:EHE65568 EQY65559:ERA65568 FAU65559:FAW65568 FKQ65559:FKS65568 FUM65559:FUO65568 GEI65559:GEK65568 GOE65559:GOG65568 GYA65559:GYC65568 HHW65559:HHY65568 HRS65559:HRU65568 IBO65559:IBQ65568 ILK65559:ILM65568 IVG65559:IVI65568 JFC65559:JFE65568 JOY65559:JPA65568 JYU65559:JYW65568 KIQ65559:KIS65568 KSM65559:KSO65568 LCI65559:LCK65568 LME65559:LMG65568 LWA65559:LWC65568 MFW65559:MFY65568 MPS65559:MPU65568 MZO65559:MZQ65568 NJK65559:NJM65568 NTG65559:NTI65568 ODC65559:ODE65568 OMY65559:ONA65568 OWU65559:OWW65568 PGQ65559:PGS65568 PQM65559:PQO65568 QAI65559:QAK65568 QKE65559:QKG65568 QUA65559:QUC65568 RDW65559:RDY65568 RNS65559:RNU65568 RXO65559:RXQ65568 SHK65559:SHM65568 SRG65559:SRI65568 TBC65559:TBE65568 TKY65559:TLA65568 TUU65559:TUW65568 UEQ65559:UES65568 UOM65559:UOO65568 UYI65559:UYK65568 VIE65559:VIG65568 VSA65559:VSC65568 WBW65559:WBY65568 WLS65559:WLU65568 WVO65559:WVQ65568 C131095:E131104 JC131095:JE131104 SY131095:TA131104 ACU131095:ACW131104 AMQ131095:AMS131104 AWM131095:AWO131104 BGI131095:BGK131104 BQE131095:BQG131104 CAA131095:CAC131104 CJW131095:CJY131104 CTS131095:CTU131104 DDO131095:DDQ131104 DNK131095:DNM131104 DXG131095:DXI131104 EHC131095:EHE131104 EQY131095:ERA131104 FAU131095:FAW131104 FKQ131095:FKS131104 FUM131095:FUO131104 GEI131095:GEK131104 GOE131095:GOG131104 GYA131095:GYC131104 HHW131095:HHY131104 HRS131095:HRU131104 IBO131095:IBQ131104 ILK131095:ILM131104 IVG131095:IVI131104 JFC131095:JFE131104 JOY131095:JPA131104 JYU131095:JYW131104 KIQ131095:KIS131104 KSM131095:KSO131104 LCI131095:LCK131104 LME131095:LMG131104 LWA131095:LWC131104 MFW131095:MFY131104 MPS131095:MPU131104 MZO131095:MZQ131104 NJK131095:NJM131104 NTG131095:NTI131104 ODC131095:ODE131104 OMY131095:ONA131104 OWU131095:OWW131104 PGQ131095:PGS131104 PQM131095:PQO131104 QAI131095:QAK131104 QKE131095:QKG131104 QUA131095:QUC131104 RDW131095:RDY131104 RNS131095:RNU131104 RXO131095:RXQ131104 SHK131095:SHM131104 SRG131095:SRI131104 TBC131095:TBE131104 TKY131095:TLA131104 TUU131095:TUW131104 UEQ131095:UES131104 UOM131095:UOO131104 UYI131095:UYK131104 VIE131095:VIG131104 VSA131095:VSC131104 WBW131095:WBY131104 WLS131095:WLU131104 WVO131095:WVQ131104 C196631:E196640 JC196631:JE196640 SY196631:TA196640 ACU196631:ACW196640 AMQ196631:AMS196640 AWM196631:AWO196640 BGI196631:BGK196640 BQE196631:BQG196640 CAA196631:CAC196640 CJW196631:CJY196640 CTS196631:CTU196640 DDO196631:DDQ196640 DNK196631:DNM196640 DXG196631:DXI196640 EHC196631:EHE196640 EQY196631:ERA196640 FAU196631:FAW196640 FKQ196631:FKS196640 FUM196631:FUO196640 GEI196631:GEK196640 GOE196631:GOG196640 GYA196631:GYC196640 HHW196631:HHY196640 HRS196631:HRU196640 IBO196631:IBQ196640 ILK196631:ILM196640 IVG196631:IVI196640 JFC196631:JFE196640 JOY196631:JPA196640 JYU196631:JYW196640 KIQ196631:KIS196640 KSM196631:KSO196640 LCI196631:LCK196640 LME196631:LMG196640 LWA196631:LWC196640 MFW196631:MFY196640 MPS196631:MPU196640 MZO196631:MZQ196640 NJK196631:NJM196640 NTG196631:NTI196640 ODC196631:ODE196640 OMY196631:ONA196640 OWU196631:OWW196640 PGQ196631:PGS196640 PQM196631:PQO196640 QAI196631:QAK196640 QKE196631:QKG196640 QUA196631:QUC196640 RDW196631:RDY196640 RNS196631:RNU196640 RXO196631:RXQ196640 SHK196631:SHM196640 SRG196631:SRI196640 TBC196631:TBE196640 TKY196631:TLA196640 TUU196631:TUW196640 UEQ196631:UES196640 UOM196631:UOO196640 UYI196631:UYK196640 VIE196631:VIG196640 VSA196631:VSC196640 WBW196631:WBY196640 WLS196631:WLU196640 WVO196631:WVQ196640 C262167:E262176 JC262167:JE262176 SY262167:TA262176 ACU262167:ACW262176 AMQ262167:AMS262176 AWM262167:AWO262176 BGI262167:BGK262176 BQE262167:BQG262176 CAA262167:CAC262176 CJW262167:CJY262176 CTS262167:CTU262176 DDO262167:DDQ262176 DNK262167:DNM262176 DXG262167:DXI262176 EHC262167:EHE262176 EQY262167:ERA262176 FAU262167:FAW262176 FKQ262167:FKS262176 FUM262167:FUO262176 GEI262167:GEK262176 GOE262167:GOG262176 GYA262167:GYC262176 HHW262167:HHY262176 HRS262167:HRU262176 IBO262167:IBQ262176 ILK262167:ILM262176 IVG262167:IVI262176 JFC262167:JFE262176 JOY262167:JPA262176 JYU262167:JYW262176 KIQ262167:KIS262176 KSM262167:KSO262176 LCI262167:LCK262176 LME262167:LMG262176 LWA262167:LWC262176 MFW262167:MFY262176 MPS262167:MPU262176 MZO262167:MZQ262176 NJK262167:NJM262176 NTG262167:NTI262176 ODC262167:ODE262176 OMY262167:ONA262176 OWU262167:OWW262176 PGQ262167:PGS262176 PQM262167:PQO262176 QAI262167:QAK262176 QKE262167:QKG262176 QUA262167:QUC262176 RDW262167:RDY262176 RNS262167:RNU262176 RXO262167:RXQ262176 SHK262167:SHM262176 SRG262167:SRI262176 TBC262167:TBE262176 TKY262167:TLA262176 TUU262167:TUW262176 UEQ262167:UES262176 UOM262167:UOO262176 UYI262167:UYK262176 VIE262167:VIG262176 VSA262167:VSC262176 WBW262167:WBY262176 WLS262167:WLU262176 WVO262167:WVQ262176 C327703:E327712 JC327703:JE327712 SY327703:TA327712 ACU327703:ACW327712 AMQ327703:AMS327712 AWM327703:AWO327712 BGI327703:BGK327712 BQE327703:BQG327712 CAA327703:CAC327712 CJW327703:CJY327712 CTS327703:CTU327712 DDO327703:DDQ327712 DNK327703:DNM327712 DXG327703:DXI327712 EHC327703:EHE327712 EQY327703:ERA327712 FAU327703:FAW327712 FKQ327703:FKS327712 FUM327703:FUO327712 GEI327703:GEK327712 GOE327703:GOG327712 GYA327703:GYC327712 HHW327703:HHY327712 HRS327703:HRU327712 IBO327703:IBQ327712 ILK327703:ILM327712 IVG327703:IVI327712 JFC327703:JFE327712 JOY327703:JPA327712 JYU327703:JYW327712 KIQ327703:KIS327712 KSM327703:KSO327712 LCI327703:LCK327712 LME327703:LMG327712 LWA327703:LWC327712 MFW327703:MFY327712 MPS327703:MPU327712 MZO327703:MZQ327712 NJK327703:NJM327712 NTG327703:NTI327712 ODC327703:ODE327712 OMY327703:ONA327712 OWU327703:OWW327712 PGQ327703:PGS327712 PQM327703:PQO327712 QAI327703:QAK327712 QKE327703:QKG327712 QUA327703:QUC327712 RDW327703:RDY327712 RNS327703:RNU327712 RXO327703:RXQ327712 SHK327703:SHM327712 SRG327703:SRI327712 TBC327703:TBE327712 TKY327703:TLA327712 TUU327703:TUW327712 UEQ327703:UES327712 UOM327703:UOO327712 UYI327703:UYK327712 VIE327703:VIG327712 VSA327703:VSC327712 WBW327703:WBY327712 WLS327703:WLU327712 WVO327703:WVQ327712 C393239:E393248 JC393239:JE393248 SY393239:TA393248 ACU393239:ACW393248 AMQ393239:AMS393248 AWM393239:AWO393248 BGI393239:BGK393248 BQE393239:BQG393248 CAA393239:CAC393248 CJW393239:CJY393248 CTS393239:CTU393248 DDO393239:DDQ393248 DNK393239:DNM393248 DXG393239:DXI393248 EHC393239:EHE393248 EQY393239:ERA393248 FAU393239:FAW393248 FKQ393239:FKS393248 FUM393239:FUO393248 GEI393239:GEK393248 GOE393239:GOG393248 GYA393239:GYC393248 HHW393239:HHY393248 HRS393239:HRU393248 IBO393239:IBQ393248 ILK393239:ILM393248 IVG393239:IVI393248 JFC393239:JFE393248 JOY393239:JPA393248 JYU393239:JYW393248 KIQ393239:KIS393248 KSM393239:KSO393248 LCI393239:LCK393248 LME393239:LMG393248 LWA393239:LWC393248 MFW393239:MFY393248 MPS393239:MPU393248 MZO393239:MZQ393248 NJK393239:NJM393248 NTG393239:NTI393248 ODC393239:ODE393248 OMY393239:ONA393248 OWU393239:OWW393248 PGQ393239:PGS393248 PQM393239:PQO393248 QAI393239:QAK393248 QKE393239:QKG393248 QUA393239:QUC393248 RDW393239:RDY393248 RNS393239:RNU393248 RXO393239:RXQ393248 SHK393239:SHM393248 SRG393239:SRI393248 TBC393239:TBE393248 TKY393239:TLA393248 TUU393239:TUW393248 UEQ393239:UES393248 UOM393239:UOO393248 UYI393239:UYK393248 VIE393239:VIG393248 VSA393239:VSC393248 WBW393239:WBY393248 WLS393239:WLU393248 WVO393239:WVQ393248 C458775:E458784 JC458775:JE458784 SY458775:TA458784 ACU458775:ACW458784 AMQ458775:AMS458784 AWM458775:AWO458784 BGI458775:BGK458784 BQE458775:BQG458784 CAA458775:CAC458784 CJW458775:CJY458784 CTS458775:CTU458784 DDO458775:DDQ458784 DNK458775:DNM458784 DXG458775:DXI458784 EHC458775:EHE458784 EQY458775:ERA458784 FAU458775:FAW458784 FKQ458775:FKS458784 FUM458775:FUO458784 GEI458775:GEK458784 GOE458775:GOG458784 GYA458775:GYC458784 HHW458775:HHY458784 HRS458775:HRU458784 IBO458775:IBQ458784 ILK458775:ILM458784 IVG458775:IVI458784 JFC458775:JFE458784 JOY458775:JPA458784 JYU458775:JYW458784 KIQ458775:KIS458784 KSM458775:KSO458784 LCI458775:LCK458784 LME458775:LMG458784 LWA458775:LWC458784 MFW458775:MFY458784 MPS458775:MPU458784 MZO458775:MZQ458784 NJK458775:NJM458784 NTG458775:NTI458784 ODC458775:ODE458784 OMY458775:ONA458784 OWU458775:OWW458784 PGQ458775:PGS458784 PQM458775:PQO458784 QAI458775:QAK458784 QKE458775:QKG458784 QUA458775:QUC458784 RDW458775:RDY458784 RNS458775:RNU458784 RXO458775:RXQ458784 SHK458775:SHM458784 SRG458775:SRI458784 TBC458775:TBE458784 TKY458775:TLA458784 TUU458775:TUW458784 UEQ458775:UES458784 UOM458775:UOO458784 UYI458775:UYK458784 VIE458775:VIG458784 VSA458775:VSC458784 WBW458775:WBY458784 WLS458775:WLU458784 WVO458775:WVQ458784 C524311:E524320 JC524311:JE524320 SY524311:TA524320 ACU524311:ACW524320 AMQ524311:AMS524320 AWM524311:AWO524320 BGI524311:BGK524320 BQE524311:BQG524320 CAA524311:CAC524320 CJW524311:CJY524320 CTS524311:CTU524320 DDO524311:DDQ524320 DNK524311:DNM524320 DXG524311:DXI524320 EHC524311:EHE524320 EQY524311:ERA524320 FAU524311:FAW524320 FKQ524311:FKS524320 FUM524311:FUO524320 GEI524311:GEK524320 GOE524311:GOG524320 GYA524311:GYC524320 HHW524311:HHY524320 HRS524311:HRU524320 IBO524311:IBQ524320 ILK524311:ILM524320 IVG524311:IVI524320 JFC524311:JFE524320 JOY524311:JPA524320 JYU524311:JYW524320 KIQ524311:KIS524320 KSM524311:KSO524320 LCI524311:LCK524320 LME524311:LMG524320 LWA524311:LWC524320 MFW524311:MFY524320 MPS524311:MPU524320 MZO524311:MZQ524320 NJK524311:NJM524320 NTG524311:NTI524320 ODC524311:ODE524320 OMY524311:ONA524320 OWU524311:OWW524320 PGQ524311:PGS524320 PQM524311:PQO524320 QAI524311:QAK524320 QKE524311:QKG524320 QUA524311:QUC524320 RDW524311:RDY524320 RNS524311:RNU524320 RXO524311:RXQ524320 SHK524311:SHM524320 SRG524311:SRI524320 TBC524311:TBE524320 TKY524311:TLA524320 TUU524311:TUW524320 UEQ524311:UES524320 UOM524311:UOO524320 UYI524311:UYK524320 VIE524311:VIG524320 VSA524311:VSC524320 WBW524311:WBY524320 WLS524311:WLU524320 WVO524311:WVQ524320 C589847:E589856 JC589847:JE589856 SY589847:TA589856 ACU589847:ACW589856 AMQ589847:AMS589856 AWM589847:AWO589856 BGI589847:BGK589856 BQE589847:BQG589856 CAA589847:CAC589856 CJW589847:CJY589856 CTS589847:CTU589856 DDO589847:DDQ589856 DNK589847:DNM589856 DXG589847:DXI589856 EHC589847:EHE589856 EQY589847:ERA589856 FAU589847:FAW589856 FKQ589847:FKS589856 FUM589847:FUO589856 GEI589847:GEK589856 GOE589847:GOG589856 GYA589847:GYC589856 HHW589847:HHY589856 HRS589847:HRU589856 IBO589847:IBQ589856 ILK589847:ILM589856 IVG589847:IVI589856 JFC589847:JFE589856 JOY589847:JPA589856 JYU589847:JYW589856 KIQ589847:KIS589856 KSM589847:KSO589856 LCI589847:LCK589856 LME589847:LMG589856 LWA589847:LWC589856 MFW589847:MFY589856 MPS589847:MPU589856 MZO589847:MZQ589856 NJK589847:NJM589856 NTG589847:NTI589856 ODC589847:ODE589856 OMY589847:ONA589856 OWU589847:OWW589856 PGQ589847:PGS589856 PQM589847:PQO589856 QAI589847:QAK589856 QKE589847:QKG589856 QUA589847:QUC589856 RDW589847:RDY589856 RNS589847:RNU589856 RXO589847:RXQ589856 SHK589847:SHM589856 SRG589847:SRI589856 TBC589847:TBE589856 TKY589847:TLA589856 TUU589847:TUW589856 UEQ589847:UES589856 UOM589847:UOO589856 UYI589847:UYK589856 VIE589847:VIG589856 VSA589847:VSC589856 WBW589847:WBY589856 WLS589847:WLU589856 WVO589847:WVQ589856 C655383:E655392 JC655383:JE655392 SY655383:TA655392 ACU655383:ACW655392 AMQ655383:AMS655392 AWM655383:AWO655392 BGI655383:BGK655392 BQE655383:BQG655392 CAA655383:CAC655392 CJW655383:CJY655392 CTS655383:CTU655392 DDO655383:DDQ655392 DNK655383:DNM655392 DXG655383:DXI655392 EHC655383:EHE655392 EQY655383:ERA655392 FAU655383:FAW655392 FKQ655383:FKS655392 FUM655383:FUO655392 GEI655383:GEK655392 GOE655383:GOG655392 GYA655383:GYC655392 HHW655383:HHY655392 HRS655383:HRU655392 IBO655383:IBQ655392 ILK655383:ILM655392 IVG655383:IVI655392 JFC655383:JFE655392 JOY655383:JPA655392 JYU655383:JYW655392 KIQ655383:KIS655392 KSM655383:KSO655392 LCI655383:LCK655392 LME655383:LMG655392 LWA655383:LWC655392 MFW655383:MFY655392 MPS655383:MPU655392 MZO655383:MZQ655392 NJK655383:NJM655392 NTG655383:NTI655392 ODC655383:ODE655392 OMY655383:ONA655392 OWU655383:OWW655392 PGQ655383:PGS655392 PQM655383:PQO655392 QAI655383:QAK655392 QKE655383:QKG655392 QUA655383:QUC655392 RDW655383:RDY655392 RNS655383:RNU655392 RXO655383:RXQ655392 SHK655383:SHM655392 SRG655383:SRI655392 TBC655383:TBE655392 TKY655383:TLA655392 TUU655383:TUW655392 UEQ655383:UES655392 UOM655383:UOO655392 UYI655383:UYK655392 VIE655383:VIG655392 VSA655383:VSC655392 WBW655383:WBY655392 WLS655383:WLU655392 WVO655383:WVQ655392 C720919:E720928 JC720919:JE720928 SY720919:TA720928 ACU720919:ACW720928 AMQ720919:AMS720928 AWM720919:AWO720928 BGI720919:BGK720928 BQE720919:BQG720928 CAA720919:CAC720928 CJW720919:CJY720928 CTS720919:CTU720928 DDO720919:DDQ720928 DNK720919:DNM720928 DXG720919:DXI720928 EHC720919:EHE720928 EQY720919:ERA720928 FAU720919:FAW720928 FKQ720919:FKS720928 FUM720919:FUO720928 GEI720919:GEK720928 GOE720919:GOG720928 GYA720919:GYC720928 HHW720919:HHY720928 HRS720919:HRU720928 IBO720919:IBQ720928 ILK720919:ILM720928 IVG720919:IVI720928 JFC720919:JFE720928 JOY720919:JPA720928 JYU720919:JYW720928 KIQ720919:KIS720928 KSM720919:KSO720928 LCI720919:LCK720928 LME720919:LMG720928 LWA720919:LWC720928 MFW720919:MFY720928 MPS720919:MPU720928 MZO720919:MZQ720928 NJK720919:NJM720928 NTG720919:NTI720928 ODC720919:ODE720928 OMY720919:ONA720928 OWU720919:OWW720928 PGQ720919:PGS720928 PQM720919:PQO720928 QAI720919:QAK720928 QKE720919:QKG720928 QUA720919:QUC720928 RDW720919:RDY720928 RNS720919:RNU720928 RXO720919:RXQ720928 SHK720919:SHM720928 SRG720919:SRI720928 TBC720919:TBE720928 TKY720919:TLA720928 TUU720919:TUW720928 UEQ720919:UES720928 UOM720919:UOO720928 UYI720919:UYK720928 VIE720919:VIG720928 VSA720919:VSC720928 WBW720919:WBY720928 WLS720919:WLU720928 WVO720919:WVQ720928 C786455:E786464 JC786455:JE786464 SY786455:TA786464 ACU786455:ACW786464 AMQ786455:AMS786464 AWM786455:AWO786464 BGI786455:BGK786464 BQE786455:BQG786464 CAA786455:CAC786464 CJW786455:CJY786464 CTS786455:CTU786464 DDO786455:DDQ786464 DNK786455:DNM786464 DXG786455:DXI786464 EHC786455:EHE786464 EQY786455:ERA786464 FAU786455:FAW786464 FKQ786455:FKS786464 FUM786455:FUO786464 GEI786455:GEK786464 GOE786455:GOG786464 GYA786455:GYC786464 HHW786455:HHY786464 HRS786455:HRU786464 IBO786455:IBQ786464 ILK786455:ILM786464 IVG786455:IVI786464 JFC786455:JFE786464 JOY786455:JPA786464 JYU786455:JYW786464 KIQ786455:KIS786464 KSM786455:KSO786464 LCI786455:LCK786464 LME786455:LMG786464 LWA786455:LWC786464 MFW786455:MFY786464 MPS786455:MPU786464 MZO786455:MZQ786464 NJK786455:NJM786464 NTG786455:NTI786464 ODC786455:ODE786464 OMY786455:ONA786464 OWU786455:OWW786464 PGQ786455:PGS786464 PQM786455:PQO786464 QAI786455:QAK786464 QKE786455:QKG786464 QUA786455:QUC786464 RDW786455:RDY786464 RNS786455:RNU786464 RXO786455:RXQ786464 SHK786455:SHM786464 SRG786455:SRI786464 TBC786455:TBE786464 TKY786455:TLA786464 TUU786455:TUW786464 UEQ786455:UES786464 UOM786455:UOO786464 UYI786455:UYK786464 VIE786455:VIG786464 VSA786455:VSC786464 WBW786455:WBY786464 WLS786455:WLU786464 WVO786455:WVQ786464 C851991:E852000 JC851991:JE852000 SY851991:TA852000 ACU851991:ACW852000 AMQ851991:AMS852000 AWM851991:AWO852000 BGI851991:BGK852000 BQE851991:BQG852000 CAA851991:CAC852000 CJW851991:CJY852000 CTS851991:CTU852000 DDO851991:DDQ852000 DNK851991:DNM852000 DXG851991:DXI852000 EHC851991:EHE852000 EQY851991:ERA852000 FAU851991:FAW852000 FKQ851991:FKS852000 FUM851991:FUO852000 GEI851991:GEK852000 GOE851991:GOG852000 GYA851991:GYC852000 HHW851991:HHY852000 HRS851991:HRU852000 IBO851991:IBQ852000 ILK851991:ILM852000 IVG851991:IVI852000 JFC851991:JFE852000 JOY851991:JPA852000 JYU851991:JYW852000 KIQ851991:KIS852000 KSM851991:KSO852000 LCI851991:LCK852000 LME851991:LMG852000 LWA851991:LWC852000 MFW851991:MFY852000 MPS851991:MPU852000 MZO851991:MZQ852000 NJK851991:NJM852000 NTG851991:NTI852000 ODC851991:ODE852000 OMY851991:ONA852000 OWU851991:OWW852000 PGQ851991:PGS852000 PQM851991:PQO852000 QAI851991:QAK852000 QKE851991:QKG852000 QUA851991:QUC852000 RDW851991:RDY852000 RNS851991:RNU852000 RXO851991:RXQ852000 SHK851991:SHM852000 SRG851991:SRI852000 TBC851991:TBE852000 TKY851991:TLA852000 TUU851991:TUW852000 UEQ851991:UES852000 UOM851991:UOO852000 UYI851991:UYK852000 VIE851991:VIG852000 VSA851991:VSC852000 WBW851991:WBY852000 WLS851991:WLU852000 WVO851991:WVQ852000 C917527:E917536 JC917527:JE917536 SY917527:TA917536 ACU917527:ACW917536 AMQ917527:AMS917536 AWM917527:AWO917536 BGI917527:BGK917536 BQE917527:BQG917536 CAA917527:CAC917536 CJW917527:CJY917536 CTS917527:CTU917536 DDO917527:DDQ917536 DNK917527:DNM917536 DXG917527:DXI917536 EHC917527:EHE917536 EQY917527:ERA917536 FAU917527:FAW917536 FKQ917527:FKS917536 FUM917527:FUO917536 GEI917527:GEK917536 GOE917527:GOG917536 GYA917527:GYC917536 HHW917527:HHY917536 HRS917527:HRU917536 IBO917527:IBQ917536 ILK917527:ILM917536 IVG917527:IVI917536 JFC917527:JFE917536 JOY917527:JPA917536 JYU917527:JYW917536 KIQ917527:KIS917536 KSM917527:KSO917536 LCI917527:LCK917536 LME917527:LMG917536 LWA917527:LWC917536 MFW917527:MFY917536 MPS917527:MPU917536 MZO917527:MZQ917536 NJK917527:NJM917536 NTG917527:NTI917536 ODC917527:ODE917536 OMY917527:ONA917536 OWU917527:OWW917536 PGQ917527:PGS917536 PQM917527:PQO917536 QAI917527:QAK917536 QKE917527:QKG917536 QUA917527:QUC917536 RDW917527:RDY917536 RNS917527:RNU917536 RXO917527:RXQ917536 SHK917527:SHM917536 SRG917527:SRI917536 TBC917527:TBE917536 TKY917527:TLA917536 TUU917527:TUW917536 UEQ917527:UES917536 UOM917527:UOO917536 UYI917527:UYK917536 VIE917527:VIG917536 VSA917527:VSC917536 WBW917527:WBY917536 WLS917527:WLU917536 WVO917527:WVQ917536 C983063:E983072 JC983063:JE983072 SY983063:TA983072 ACU983063:ACW983072 AMQ983063:AMS983072 AWM983063:AWO983072 BGI983063:BGK983072 BQE983063:BQG983072 CAA983063:CAC983072 CJW983063:CJY983072 CTS983063:CTU983072 DDO983063:DDQ983072 DNK983063:DNM983072 DXG983063:DXI983072 EHC983063:EHE983072 EQY983063:ERA983072 FAU983063:FAW983072 FKQ983063:FKS983072 FUM983063:FUO983072 GEI983063:GEK983072 GOE983063:GOG983072 GYA983063:GYC983072 HHW983063:HHY983072 HRS983063:HRU983072 IBO983063:IBQ983072 ILK983063:ILM983072 IVG983063:IVI983072 JFC983063:JFE983072 JOY983063:JPA983072 JYU983063:JYW983072 KIQ983063:KIS983072 KSM983063:KSO983072 LCI983063:LCK983072 LME983063:LMG983072 LWA983063:LWC983072 MFW983063:MFY983072 MPS983063:MPU983072 MZO983063:MZQ983072 NJK983063:NJM983072 NTG983063:NTI983072 ODC983063:ODE983072 OMY983063:ONA983072 OWU983063:OWW983072 PGQ983063:PGS983072 PQM983063:PQO983072 QAI983063:QAK983072 QKE983063:QKG983072 QUA983063:QUC983072 RDW983063:RDY983072 RNS983063:RNU983072 RXO983063:RXQ983072 SHK983063:SHM983072 SRG983063:SRI983072 TBC983063:TBE983072 TKY983063:TLA983072 TUU983063:TUW983072 UEQ983063:UES983072 UOM983063:UOO983072 UYI983063:UYK983072 VIE983063:VIG983072 VSA983063:VSC983072 WBW983063:WBY983072 WLS983063:WLU983072 WVO983063:WVQ983072 C37:E46 JC37:JE46 SY37:TA46 ACU37:ACW46 AMQ37:AMS46 AWM37:AWO46 BGI37:BGK46 BQE37:BQG46 CAA37:CAC46 CJW37:CJY46 CTS37:CTU46 DDO37:DDQ46 DNK37:DNM46 DXG37:DXI46 EHC37:EHE46 EQY37:ERA46 FAU37:FAW46 FKQ37:FKS46 FUM37:FUO46 GEI37:GEK46 GOE37:GOG46 GYA37:GYC46 HHW37:HHY46 HRS37:HRU46 IBO37:IBQ46 ILK37:ILM46 IVG37:IVI46 JFC37:JFE46 JOY37:JPA46 JYU37:JYW46 KIQ37:KIS46 KSM37:KSO46 LCI37:LCK46 LME37:LMG46 LWA37:LWC46 MFW37:MFY46 MPS37:MPU46 MZO37:MZQ46 NJK37:NJM46 NTG37:NTI46 ODC37:ODE46 OMY37:ONA46 OWU37:OWW46 PGQ37:PGS46 PQM37:PQO46 QAI37:QAK46 QKE37:QKG46 QUA37:QUC46 RDW37:RDY46 RNS37:RNU46 RXO37:RXQ46 SHK37:SHM46 SRG37:SRI46 TBC37:TBE46 TKY37:TLA46 TUU37:TUW46 UEQ37:UES46 UOM37:UOO46 UYI37:UYK46 VIE37:VIG46 VSA37:VSC46 WBW37:WBY46 WLS37:WLU46 WVO37:WVQ46 C65573:E65582 JC65573:JE65582 SY65573:TA65582 ACU65573:ACW65582 AMQ65573:AMS65582 AWM65573:AWO65582 BGI65573:BGK65582 BQE65573:BQG65582 CAA65573:CAC65582 CJW65573:CJY65582 CTS65573:CTU65582 DDO65573:DDQ65582 DNK65573:DNM65582 DXG65573:DXI65582 EHC65573:EHE65582 EQY65573:ERA65582 FAU65573:FAW65582 FKQ65573:FKS65582 FUM65573:FUO65582 GEI65573:GEK65582 GOE65573:GOG65582 GYA65573:GYC65582 HHW65573:HHY65582 HRS65573:HRU65582 IBO65573:IBQ65582 ILK65573:ILM65582 IVG65573:IVI65582 JFC65573:JFE65582 JOY65573:JPA65582 JYU65573:JYW65582 KIQ65573:KIS65582 KSM65573:KSO65582 LCI65573:LCK65582 LME65573:LMG65582 LWA65573:LWC65582 MFW65573:MFY65582 MPS65573:MPU65582 MZO65573:MZQ65582 NJK65573:NJM65582 NTG65573:NTI65582 ODC65573:ODE65582 OMY65573:ONA65582 OWU65573:OWW65582 PGQ65573:PGS65582 PQM65573:PQO65582 QAI65573:QAK65582 QKE65573:QKG65582 QUA65573:QUC65582 RDW65573:RDY65582 RNS65573:RNU65582 RXO65573:RXQ65582 SHK65573:SHM65582 SRG65573:SRI65582 TBC65573:TBE65582 TKY65573:TLA65582 TUU65573:TUW65582 UEQ65573:UES65582 UOM65573:UOO65582 UYI65573:UYK65582 VIE65573:VIG65582 VSA65573:VSC65582 WBW65573:WBY65582 WLS65573:WLU65582 WVO65573:WVQ65582 C131109:E131118 JC131109:JE131118 SY131109:TA131118 ACU131109:ACW131118 AMQ131109:AMS131118 AWM131109:AWO131118 BGI131109:BGK131118 BQE131109:BQG131118 CAA131109:CAC131118 CJW131109:CJY131118 CTS131109:CTU131118 DDO131109:DDQ131118 DNK131109:DNM131118 DXG131109:DXI131118 EHC131109:EHE131118 EQY131109:ERA131118 FAU131109:FAW131118 FKQ131109:FKS131118 FUM131109:FUO131118 GEI131109:GEK131118 GOE131109:GOG131118 GYA131109:GYC131118 HHW131109:HHY131118 HRS131109:HRU131118 IBO131109:IBQ131118 ILK131109:ILM131118 IVG131109:IVI131118 JFC131109:JFE131118 JOY131109:JPA131118 JYU131109:JYW131118 KIQ131109:KIS131118 KSM131109:KSO131118 LCI131109:LCK131118 LME131109:LMG131118 LWA131109:LWC131118 MFW131109:MFY131118 MPS131109:MPU131118 MZO131109:MZQ131118 NJK131109:NJM131118 NTG131109:NTI131118 ODC131109:ODE131118 OMY131109:ONA131118 OWU131109:OWW131118 PGQ131109:PGS131118 PQM131109:PQO131118 QAI131109:QAK131118 QKE131109:QKG131118 QUA131109:QUC131118 RDW131109:RDY131118 RNS131109:RNU131118 RXO131109:RXQ131118 SHK131109:SHM131118 SRG131109:SRI131118 TBC131109:TBE131118 TKY131109:TLA131118 TUU131109:TUW131118 UEQ131109:UES131118 UOM131109:UOO131118 UYI131109:UYK131118 VIE131109:VIG131118 VSA131109:VSC131118 WBW131109:WBY131118 WLS131109:WLU131118 WVO131109:WVQ131118 C196645:E196654 JC196645:JE196654 SY196645:TA196654 ACU196645:ACW196654 AMQ196645:AMS196654 AWM196645:AWO196654 BGI196645:BGK196654 BQE196645:BQG196654 CAA196645:CAC196654 CJW196645:CJY196654 CTS196645:CTU196654 DDO196645:DDQ196654 DNK196645:DNM196654 DXG196645:DXI196654 EHC196645:EHE196654 EQY196645:ERA196654 FAU196645:FAW196654 FKQ196645:FKS196654 FUM196645:FUO196654 GEI196645:GEK196654 GOE196645:GOG196654 GYA196645:GYC196654 HHW196645:HHY196654 HRS196645:HRU196654 IBO196645:IBQ196654 ILK196645:ILM196654 IVG196645:IVI196654 JFC196645:JFE196654 JOY196645:JPA196654 JYU196645:JYW196654 KIQ196645:KIS196654 KSM196645:KSO196654 LCI196645:LCK196654 LME196645:LMG196654 LWA196645:LWC196654 MFW196645:MFY196654 MPS196645:MPU196654 MZO196645:MZQ196654 NJK196645:NJM196654 NTG196645:NTI196654 ODC196645:ODE196654 OMY196645:ONA196654 OWU196645:OWW196654 PGQ196645:PGS196654 PQM196645:PQO196654 QAI196645:QAK196654 QKE196645:QKG196654 QUA196645:QUC196654 RDW196645:RDY196654 RNS196645:RNU196654 RXO196645:RXQ196654 SHK196645:SHM196654 SRG196645:SRI196654 TBC196645:TBE196654 TKY196645:TLA196654 TUU196645:TUW196654 UEQ196645:UES196654 UOM196645:UOO196654 UYI196645:UYK196654 VIE196645:VIG196654 VSA196645:VSC196654 WBW196645:WBY196654 WLS196645:WLU196654 WVO196645:WVQ196654 C262181:E262190 JC262181:JE262190 SY262181:TA262190 ACU262181:ACW262190 AMQ262181:AMS262190 AWM262181:AWO262190 BGI262181:BGK262190 BQE262181:BQG262190 CAA262181:CAC262190 CJW262181:CJY262190 CTS262181:CTU262190 DDO262181:DDQ262190 DNK262181:DNM262190 DXG262181:DXI262190 EHC262181:EHE262190 EQY262181:ERA262190 FAU262181:FAW262190 FKQ262181:FKS262190 FUM262181:FUO262190 GEI262181:GEK262190 GOE262181:GOG262190 GYA262181:GYC262190 HHW262181:HHY262190 HRS262181:HRU262190 IBO262181:IBQ262190 ILK262181:ILM262190 IVG262181:IVI262190 JFC262181:JFE262190 JOY262181:JPA262190 JYU262181:JYW262190 KIQ262181:KIS262190 KSM262181:KSO262190 LCI262181:LCK262190 LME262181:LMG262190 LWA262181:LWC262190 MFW262181:MFY262190 MPS262181:MPU262190 MZO262181:MZQ262190 NJK262181:NJM262190 NTG262181:NTI262190 ODC262181:ODE262190 OMY262181:ONA262190 OWU262181:OWW262190 PGQ262181:PGS262190 PQM262181:PQO262190 QAI262181:QAK262190 QKE262181:QKG262190 QUA262181:QUC262190 RDW262181:RDY262190 RNS262181:RNU262190 RXO262181:RXQ262190 SHK262181:SHM262190 SRG262181:SRI262190 TBC262181:TBE262190 TKY262181:TLA262190 TUU262181:TUW262190 UEQ262181:UES262190 UOM262181:UOO262190 UYI262181:UYK262190 VIE262181:VIG262190 VSA262181:VSC262190 WBW262181:WBY262190 WLS262181:WLU262190 WVO262181:WVQ262190 C327717:E327726 JC327717:JE327726 SY327717:TA327726 ACU327717:ACW327726 AMQ327717:AMS327726 AWM327717:AWO327726 BGI327717:BGK327726 BQE327717:BQG327726 CAA327717:CAC327726 CJW327717:CJY327726 CTS327717:CTU327726 DDO327717:DDQ327726 DNK327717:DNM327726 DXG327717:DXI327726 EHC327717:EHE327726 EQY327717:ERA327726 FAU327717:FAW327726 FKQ327717:FKS327726 FUM327717:FUO327726 GEI327717:GEK327726 GOE327717:GOG327726 GYA327717:GYC327726 HHW327717:HHY327726 HRS327717:HRU327726 IBO327717:IBQ327726 ILK327717:ILM327726 IVG327717:IVI327726 JFC327717:JFE327726 JOY327717:JPA327726 JYU327717:JYW327726 KIQ327717:KIS327726 KSM327717:KSO327726 LCI327717:LCK327726 LME327717:LMG327726 LWA327717:LWC327726 MFW327717:MFY327726 MPS327717:MPU327726 MZO327717:MZQ327726 NJK327717:NJM327726 NTG327717:NTI327726 ODC327717:ODE327726 OMY327717:ONA327726 OWU327717:OWW327726 PGQ327717:PGS327726 PQM327717:PQO327726 QAI327717:QAK327726 QKE327717:QKG327726 QUA327717:QUC327726 RDW327717:RDY327726 RNS327717:RNU327726 RXO327717:RXQ327726 SHK327717:SHM327726 SRG327717:SRI327726 TBC327717:TBE327726 TKY327717:TLA327726 TUU327717:TUW327726 UEQ327717:UES327726 UOM327717:UOO327726 UYI327717:UYK327726 VIE327717:VIG327726 VSA327717:VSC327726 WBW327717:WBY327726 WLS327717:WLU327726 WVO327717:WVQ327726 C393253:E393262 JC393253:JE393262 SY393253:TA393262 ACU393253:ACW393262 AMQ393253:AMS393262 AWM393253:AWO393262 BGI393253:BGK393262 BQE393253:BQG393262 CAA393253:CAC393262 CJW393253:CJY393262 CTS393253:CTU393262 DDO393253:DDQ393262 DNK393253:DNM393262 DXG393253:DXI393262 EHC393253:EHE393262 EQY393253:ERA393262 FAU393253:FAW393262 FKQ393253:FKS393262 FUM393253:FUO393262 GEI393253:GEK393262 GOE393253:GOG393262 GYA393253:GYC393262 HHW393253:HHY393262 HRS393253:HRU393262 IBO393253:IBQ393262 ILK393253:ILM393262 IVG393253:IVI393262 JFC393253:JFE393262 JOY393253:JPA393262 JYU393253:JYW393262 KIQ393253:KIS393262 KSM393253:KSO393262 LCI393253:LCK393262 LME393253:LMG393262 LWA393253:LWC393262 MFW393253:MFY393262 MPS393253:MPU393262 MZO393253:MZQ393262 NJK393253:NJM393262 NTG393253:NTI393262 ODC393253:ODE393262 OMY393253:ONA393262 OWU393253:OWW393262 PGQ393253:PGS393262 PQM393253:PQO393262 QAI393253:QAK393262 QKE393253:QKG393262 QUA393253:QUC393262 RDW393253:RDY393262 RNS393253:RNU393262 RXO393253:RXQ393262 SHK393253:SHM393262 SRG393253:SRI393262 TBC393253:TBE393262 TKY393253:TLA393262 TUU393253:TUW393262 UEQ393253:UES393262 UOM393253:UOO393262 UYI393253:UYK393262 VIE393253:VIG393262 VSA393253:VSC393262 WBW393253:WBY393262 WLS393253:WLU393262 WVO393253:WVQ393262 C458789:E458798 JC458789:JE458798 SY458789:TA458798 ACU458789:ACW458798 AMQ458789:AMS458798 AWM458789:AWO458798 BGI458789:BGK458798 BQE458789:BQG458798 CAA458789:CAC458798 CJW458789:CJY458798 CTS458789:CTU458798 DDO458789:DDQ458798 DNK458789:DNM458798 DXG458789:DXI458798 EHC458789:EHE458798 EQY458789:ERA458798 FAU458789:FAW458798 FKQ458789:FKS458798 FUM458789:FUO458798 GEI458789:GEK458798 GOE458789:GOG458798 GYA458789:GYC458798 HHW458789:HHY458798 HRS458789:HRU458798 IBO458789:IBQ458798 ILK458789:ILM458798 IVG458789:IVI458798 JFC458789:JFE458798 JOY458789:JPA458798 JYU458789:JYW458798 KIQ458789:KIS458798 KSM458789:KSO458798 LCI458789:LCK458798 LME458789:LMG458798 LWA458789:LWC458798 MFW458789:MFY458798 MPS458789:MPU458798 MZO458789:MZQ458798 NJK458789:NJM458798 NTG458789:NTI458798 ODC458789:ODE458798 OMY458789:ONA458798 OWU458789:OWW458798 PGQ458789:PGS458798 PQM458789:PQO458798 QAI458789:QAK458798 QKE458789:QKG458798 QUA458789:QUC458798 RDW458789:RDY458798 RNS458789:RNU458798 RXO458789:RXQ458798 SHK458789:SHM458798 SRG458789:SRI458798 TBC458789:TBE458798 TKY458789:TLA458798 TUU458789:TUW458798 UEQ458789:UES458798 UOM458789:UOO458798 UYI458789:UYK458798 VIE458789:VIG458798 VSA458789:VSC458798 WBW458789:WBY458798 WLS458789:WLU458798 WVO458789:WVQ458798 C524325:E524334 JC524325:JE524334 SY524325:TA524334 ACU524325:ACW524334 AMQ524325:AMS524334 AWM524325:AWO524334 BGI524325:BGK524334 BQE524325:BQG524334 CAA524325:CAC524334 CJW524325:CJY524334 CTS524325:CTU524334 DDO524325:DDQ524334 DNK524325:DNM524334 DXG524325:DXI524334 EHC524325:EHE524334 EQY524325:ERA524334 FAU524325:FAW524334 FKQ524325:FKS524334 FUM524325:FUO524334 GEI524325:GEK524334 GOE524325:GOG524334 GYA524325:GYC524334 HHW524325:HHY524334 HRS524325:HRU524334 IBO524325:IBQ524334 ILK524325:ILM524334 IVG524325:IVI524334 JFC524325:JFE524334 JOY524325:JPA524334 JYU524325:JYW524334 KIQ524325:KIS524334 KSM524325:KSO524334 LCI524325:LCK524334 LME524325:LMG524334 LWA524325:LWC524334 MFW524325:MFY524334 MPS524325:MPU524334 MZO524325:MZQ524334 NJK524325:NJM524334 NTG524325:NTI524334 ODC524325:ODE524334 OMY524325:ONA524334 OWU524325:OWW524334 PGQ524325:PGS524334 PQM524325:PQO524334 QAI524325:QAK524334 QKE524325:QKG524334 QUA524325:QUC524334 RDW524325:RDY524334 RNS524325:RNU524334 RXO524325:RXQ524334 SHK524325:SHM524334 SRG524325:SRI524334 TBC524325:TBE524334 TKY524325:TLA524334 TUU524325:TUW524334 UEQ524325:UES524334 UOM524325:UOO524334 UYI524325:UYK524334 VIE524325:VIG524334 VSA524325:VSC524334 WBW524325:WBY524334 WLS524325:WLU524334 WVO524325:WVQ524334 C589861:E589870 JC589861:JE589870 SY589861:TA589870 ACU589861:ACW589870 AMQ589861:AMS589870 AWM589861:AWO589870 BGI589861:BGK589870 BQE589861:BQG589870 CAA589861:CAC589870 CJW589861:CJY589870 CTS589861:CTU589870 DDO589861:DDQ589870 DNK589861:DNM589870 DXG589861:DXI589870 EHC589861:EHE589870 EQY589861:ERA589870 FAU589861:FAW589870 FKQ589861:FKS589870 FUM589861:FUO589870 GEI589861:GEK589870 GOE589861:GOG589870 GYA589861:GYC589870 HHW589861:HHY589870 HRS589861:HRU589870 IBO589861:IBQ589870 ILK589861:ILM589870 IVG589861:IVI589870 JFC589861:JFE589870 JOY589861:JPA589870 JYU589861:JYW589870 KIQ589861:KIS589870 KSM589861:KSO589870 LCI589861:LCK589870 LME589861:LMG589870 LWA589861:LWC589870 MFW589861:MFY589870 MPS589861:MPU589870 MZO589861:MZQ589870 NJK589861:NJM589870 NTG589861:NTI589870 ODC589861:ODE589870 OMY589861:ONA589870 OWU589861:OWW589870 PGQ589861:PGS589870 PQM589861:PQO589870 QAI589861:QAK589870 QKE589861:QKG589870 QUA589861:QUC589870 RDW589861:RDY589870 RNS589861:RNU589870 RXO589861:RXQ589870 SHK589861:SHM589870 SRG589861:SRI589870 TBC589861:TBE589870 TKY589861:TLA589870 TUU589861:TUW589870 UEQ589861:UES589870 UOM589861:UOO589870 UYI589861:UYK589870 VIE589861:VIG589870 VSA589861:VSC589870 WBW589861:WBY589870 WLS589861:WLU589870 WVO589861:WVQ589870 C655397:E655406 JC655397:JE655406 SY655397:TA655406 ACU655397:ACW655406 AMQ655397:AMS655406 AWM655397:AWO655406 BGI655397:BGK655406 BQE655397:BQG655406 CAA655397:CAC655406 CJW655397:CJY655406 CTS655397:CTU655406 DDO655397:DDQ655406 DNK655397:DNM655406 DXG655397:DXI655406 EHC655397:EHE655406 EQY655397:ERA655406 FAU655397:FAW655406 FKQ655397:FKS655406 FUM655397:FUO655406 GEI655397:GEK655406 GOE655397:GOG655406 GYA655397:GYC655406 HHW655397:HHY655406 HRS655397:HRU655406 IBO655397:IBQ655406 ILK655397:ILM655406 IVG655397:IVI655406 JFC655397:JFE655406 JOY655397:JPA655406 JYU655397:JYW655406 KIQ655397:KIS655406 KSM655397:KSO655406 LCI655397:LCK655406 LME655397:LMG655406 LWA655397:LWC655406 MFW655397:MFY655406 MPS655397:MPU655406 MZO655397:MZQ655406 NJK655397:NJM655406 NTG655397:NTI655406 ODC655397:ODE655406 OMY655397:ONA655406 OWU655397:OWW655406 PGQ655397:PGS655406 PQM655397:PQO655406 QAI655397:QAK655406 QKE655397:QKG655406 QUA655397:QUC655406 RDW655397:RDY655406 RNS655397:RNU655406 RXO655397:RXQ655406 SHK655397:SHM655406 SRG655397:SRI655406 TBC655397:TBE655406 TKY655397:TLA655406 TUU655397:TUW655406 UEQ655397:UES655406 UOM655397:UOO655406 UYI655397:UYK655406 VIE655397:VIG655406 VSA655397:VSC655406 WBW655397:WBY655406 WLS655397:WLU655406 WVO655397:WVQ655406 C720933:E720942 JC720933:JE720942 SY720933:TA720942 ACU720933:ACW720942 AMQ720933:AMS720942 AWM720933:AWO720942 BGI720933:BGK720942 BQE720933:BQG720942 CAA720933:CAC720942 CJW720933:CJY720942 CTS720933:CTU720942 DDO720933:DDQ720942 DNK720933:DNM720942 DXG720933:DXI720942 EHC720933:EHE720942 EQY720933:ERA720942 FAU720933:FAW720942 FKQ720933:FKS720942 FUM720933:FUO720942 GEI720933:GEK720942 GOE720933:GOG720942 GYA720933:GYC720942 HHW720933:HHY720942 HRS720933:HRU720942 IBO720933:IBQ720942 ILK720933:ILM720942 IVG720933:IVI720942 JFC720933:JFE720942 JOY720933:JPA720942 JYU720933:JYW720942 KIQ720933:KIS720942 KSM720933:KSO720942 LCI720933:LCK720942 LME720933:LMG720942 LWA720933:LWC720942 MFW720933:MFY720942 MPS720933:MPU720942 MZO720933:MZQ720942 NJK720933:NJM720942 NTG720933:NTI720942 ODC720933:ODE720942 OMY720933:ONA720942 OWU720933:OWW720942 PGQ720933:PGS720942 PQM720933:PQO720942 QAI720933:QAK720942 QKE720933:QKG720942 QUA720933:QUC720942 RDW720933:RDY720942 RNS720933:RNU720942 RXO720933:RXQ720942 SHK720933:SHM720942 SRG720933:SRI720942 TBC720933:TBE720942 TKY720933:TLA720942 TUU720933:TUW720942 UEQ720933:UES720942 UOM720933:UOO720942 UYI720933:UYK720942 VIE720933:VIG720942 VSA720933:VSC720942 WBW720933:WBY720942 WLS720933:WLU720942 WVO720933:WVQ720942 C786469:E786478 JC786469:JE786478 SY786469:TA786478 ACU786469:ACW786478 AMQ786469:AMS786478 AWM786469:AWO786478 BGI786469:BGK786478 BQE786469:BQG786478 CAA786469:CAC786478 CJW786469:CJY786478 CTS786469:CTU786478 DDO786469:DDQ786478 DNK786469:DNM786478 DXG786469:DXI786478 EHC786469:EHE786478 EQY786469:ERA786478 FAU786469:FAW786478 FKQ786469:FKS786478 FUM786469:FUO786478 GEI786469:GEK786478 GOE786469:GOG786478 GYA786469:GYC786478 HHW786469:HHY786478 HRS786469:HRU786478 IBO786469:IBQ786478 ILK786469:ILM786478 IVG786469:IVI786478 JFC786469:JFE786478 JOY786469:JPA786478 JYU786469:JYW786478 KIQ786469:KIS786478 KSM786469:KSO786478 LCI786469:LCK786478 LME786469:LMG786478 LWA786469:LWC786478 MFW786469:MFY786478 MPS786469:MPU786478 MZO786469:MZQ786478 NJK786469:NJM786478 NTG786469:NTI786478 ODC786469:ODE786478 OMY786469:ONA786478 OWU786469:OWW786478 PGQ786469:PGS786478 PQM786469:PQO786478 QAI786469:QAK786478 QKE786469:QKG786478 QUA786469:QUC786478 RDW786469:RDY786478 RNS786469:RNU786478 RXO786469:RXQ786478 SHK786469:SHM786478 SRG786469:SRI786478 TBC786469:TBE786478 TKY786469:TLA786478 TUU786469:TUW786478 UEQ786469:UES786478 UOM786469:UOO786478 UYI786469:UYK786478 VIE786469:VIG786478 VSA786469:VSC786478 WBW786469:WBY786478 WLS786469:WLU786478 WVO786469:WVQ786478 C852005:E852014 JC852005:JE852014 SY852005:TA852014 ACU852005:ACW852014 AMQ852005:AMS852014 AWM852005:AWO852014 BGI852005:BGK852014 BQE852005:BQG852014 CAA852005:CAC852014 CJW852005:CJY852014 CTS852005:CTU852014 DDO852005:DDQ852014 DNK852005:DNM852014 DXG852005:DXI852014 EHC852005:EHE852014 EQY852005:ERA852014 FAU852005:FAW852014 FKQ852005:FKS852014 FUM852005:FUO852014 GEI852005:GEK852014 GOE852005:GOG852014 GYA852005:GYC852014 HHW852005:HHY852014 HRS852005:HRU852014 IBO852005:IBQ852014 ILK852005:ILM852014 IVG852005:IVI852014 JFC852005:JFE852014 JOY852005:JPA852014 JYU852005:JYW852014 KIQ852005:KIS852014 KSM852005:KSO852014 LCI852005:LCK852014 LME852005:LMG852014 LWA852005:LWC852014 MFW852005:MFY852014 MPS852005:MPU852014 MZO852005:MZQ852014 NJK852005:NJM852014 NTG852005:NTI852014 ODC852005:ODE852014 OMY852005:ONA852014 OWU852005:OWW852014 PGQ852005:PGS852014 PQM852005:PQO852014 QAI852005:QAK852014 QKE852005:QKG852014 QUA852005:QUC852014 RDW852005:RDY852014 RNS852005:RNU852014 RXO852005:RXQ852014 SHK852005:SHM852014 SRG852005:SRI852014 TBC852005:TBE852014 TKY852005:TLA852014 TUU852005:TUW852014 UEQ852005:UES852014 UOM852005:UOO852014 UYI852005:UYK852014 VIE852005:VIG852014 VSA852005:VSC852014 WBW852005:WBY852014 WLS852005:WLU852014 WVO852005:WVQ852014 C917541:E917550 JC917541:JE917550 SY917541:TA917550 ACU917541:ACW917550 AMQ917541:AMS917550 AWM917541:AWO917550 BGI917541:BGK917550 BQE917541:BQG917550 CAA917541:CAC917550 CJW917541:CJY917550 CTS917541:CTU917550 DDO917541:DDQ917550 DNK917541:DNM917550 DXG917541:DXI917550 EHC917541:EHE917550 EQY917541:ERA917550 FAU917541:FAW917550 FKQ917541:FKS917550 FUM917541:FUO917550 GEI917541:GEK917550 GOE917541:GOG917550 GYA917541:GYC917550 HHW917541:HHY917550 HRS917541:HRU917550 IBO917541:IBQ917550 ILK917541:ILM917550 IVG917541:IVI917550 JFC917541:JFE917550 JOY917541:JPA917550 JYU917541:JYW917550 KIQ917541:KIS917550 KSM917541:KSO917550 LCI917541:LCK917550 LME917541:LMG917550 LWA917541:LWC917550 MFW917541:MFY917550 MPS917541:MPU917550 MZO917541:MZQ917550 NJK917541:NJM917550 NTG917541:NTI917550 ODC917541:ODE917550 OMY917541:ONA917550 OWU917541:OWW917550 PGQ917541:PGS917550 PQM917541:PQO917550 QAI917541:QAK917550 QKE917541:QKG917550 QUA917541:QUC917550 RDW917541:RDY917550 RNS917541:RNU917550 RXO917541:RXQ917550 SHK917541:SHM917550 SRG917541:SRI917550 TBC917541:TBE917550 TKY917541:TLA917550 TUU917541:TUW917550 UEQ917541:UES917550 UOM917541:UOO917550 UYI917541:UYK917550 VIE917541:VIG917550 VSA917541:VSC917550 WBW917541:WBY917550 WLS917541:WLU917550 WVO917541:WVQ917550 C983077:E983086 JC983077:JE983086 SY983077:TA983086 ACU983077:ACW983086 AMQ983077:AMS983086 AWM983077:AWO983086 BGI983077:BGK983086 BQE983077:BQG983086 CAA983077:CAC983086 CJW983077:CJY983086 CTS983077:CTU983086 DDO983077:DDQ983086 DNK983077:DNM983086 DXG983077:DXI983086 EHC983077:EHE983086 EQY983077:ERA983086 FAU983077:FAW983086 FKQ983077:FKS983086 FUM983077:FUO983086 GEI983077:GEK983086 GOE983077:GOG983086 GYA983077:GYC983086 HHW983077:HHY983086 HRS983077:HRU983086 IBO983077:IBQ983086 ILK983077:ILM983086 IVG983077:IVI983086 JFC983077:JFE983086 JOY983077:JPA983086 JYU983077:JYW983086 KIQ983077:KIS983086 KSM983077:KSO983086 LCI983077:LCK983086 LME983077:LMG983086 LWA983077:LWC983086 MFW983077:MFY983086 MPS983077:MPU983086 MZO983077:MZQ983086 NJK983077:NJM983086 NTG983077:NTI983086 ODC983077:ODE983086 OMY983077:ONA983086 OWU983077:OWW983086 PGQ983077:PGS983086 PQM983077:PQO983086 QAI983077:QAK983086 QKE983077:QKG983086 QUA983077:QUC983086 RDW983077:RDY983086 RNS983077:RNU983086 RXO983077:RXQ983086 SHK983077:SHM983086 SRG983077:SRI983086 TBC983077:TBE983086 TKY983077:TLA983086 TUU983077:TUW983086 UEQ983077:UES983086 UOM983077:UOO983086 UYI983077:UYK983086 VIE983077:VIG983086 VSA983077:VSC983086 WBW983077:WBY983086 WLS983077:WLU983086 WVO983077:WVQ983086 C9:E18 JC9:JE18 SY9:TA18 ACU9:ACW18 AMQ9:AMS18 AWM9:AWO18 BGI9:BGK18 BQE9:BQG18 CAA9:CAC18 CJW9:CJY18 CTS9:CTU18 DDO9:DDQ18 DNK9:DNM18 DXG9:DXI18 EHC9:EHE18 EQY9:ERA18 FAU9:FAW18 FKQ9:FKS18 FUM9:FUO18 GEI9:GEK18 GOE9:GOG18 GYA9:GYC18 HHW9:HHY18 HRS9:HRU18 IBO9:IBQ18 ILK9:ILM18 IVG9:IVI18 JFC9:JFE18 JOY9:JPA18 JYU9:JYW18 KIQ9:KIS18 KSM9:KSO18 LCI9:LCK18 LME9:LMG18 LWA9:LWC18 MFW9:MFY18 MPS9:MPU18 MZO9:MZQ18 NJK9:NJM18 NTG9:NTI18 ODC9:ODE18 OMY9:ONA18 OWU9:OWW18 PGQ9:PGS18 PQM9:PQO18 QAI9:QAK18 QKE9:QKG18 QUA9:QUC18 RDW9:RDY18 RNS9:RNU18 RXO9:RXQ18 SHK9:SHM18 SRG9:SRI18 TBC9:TBE18 TKY9:TLA18 TUU9:TUW18 UEQ9:UES18 UOM9:UOO18 UYI9:UYK18 VIE9:VIG18 VSA9:VSC18 WBW9:WBY18 WLS9:WLU18 WVO9:WVQ18 C65545:E65554 JC65545:JE65554 SY65545:TA65554 ACU65545:ACW65554 AMQ65545:AMS65554 AWM65545:AWO65554 BGI65545:BGK65554 BQE65545:BQG65554 CAA65545:CAC65554 CJW65545:CJY65554 CTS65545:CTU65554 DDO65545:DDQ65554 DNK65545:DNM65554 DXG65545:DXI65554 EHC65545:EHE65554 EQY65545:ERA65554 FAU65545:FAW65554 FKQ65545:FKS65554 FUM65545:FUO65554 GEI65545:GEK65554 GOE65545:GOG65554 GYA65545:GYC65554 HHW65545:HHY65554 HRS65545:HRU65554 IBO65545:IBQ65554 ILK65545:ILM65554 IVG65545:IVI65554 JFC65545:JFE65554 JOY65545:JPA65554 JYU65545:JYW65554 KIQ65545:KIS65554 KSM65545:KSO65554 LCI65545:LCK65554 LME65545:LMG65554 LWA65545:LWC65554 MFW65545:MFY65554 MPS65545:MPU65554 MZO65545:MZQ65554 NJK65545:NJM65554 NTG65545:NTI65554 ODC65545:ODE65554 OMY65545:ONA65554 OWU65545:OWW65554 PGQ65545:PGS65554 PQM65545:PQO65554 QAI65545:QAK65554 QKE65545:QKG65554 QUA65545:QUC65554 RDW65545:RDY65554 RNS65545:RNU65554 RXO65545:RXQ65554 SHK65545:SHM65554 SRG65545:SRI65554 TBC65545:TBE65554 TKY65545:TLA65554 TUU65545:TUW65554 UEQ65545:UES65554 UOM65545:UOO65554 UYI65545:UYK65554 VIE65545:VIG65554 VSA65545:VSC65554 WBW65545:WBY65554 WLS65545:WLU65554 WVO65545:WVQ65554 C131081:E131090 JC131081:JE131090 SY131081:TA131090 ACU131081:ACW131090 AMQ131081:AMS131090 AWM131081:AWO131090 BGI131081:BGK131090 BQE131081:BQG131090 CAA131081:CAC131090 CJW131081:CJY131090 CTS131081:CTU131090 DDO131081:DDQ131090 DNK131081:DNM131090 DXG131081:DXI131090 EHC131081:EHE131090 EQY131081:ERA131090 FAU131081:FAW131090 FKQ131081:FKS131090 FUM131081:FUO131090 GEI131081:GEK131090 GOE131081:GOG131090 GYA131081:GYC131090 HHW131081:HHY131090 HRS131081:HRU131090 IBO131081:IBQ131090 ILK131081:ILM131090 IVG131081:IVI131090 JFC131081:JFE131090 JOY131081:JPA131090 JYU131081:JYW131090 KIQ131081:KIS131090 KSM131081:KSO131090 LCI131081:LCK131090 LME131081:LMG131090 LWA131081:LWC131090 MFW131081:MFY131090 MPS131081:MPU131090 MZO131081:MZQ131090 NJK131081:NJM131090 NTG131081:NTI131090 ODC131081:ODE131090 OMY131081:ONA131090 OWU131081:OWW131090 PGQ131081:PGS131090 PQM131081:PQO131090 QAI131081:QAK131090 QKE131081:QKG131090 QUA131081:QUC131090 RDW131081:RDY131090 RNS131081:RNU131090 RXO131081:RXQ131090 SHK131081:SHM131090 SRG131081:SRI131090 TBC131081:TBE131090 TKY131081:TLA131090 TUU131081:TUW131090 UEQ131081:UES131090 UOM131081:UOO131090 UYI131081:UYK131090 VIE131081:VIG131090 VSA131081:VSC131090 WBW131081:WBY131090 WLS131081:WLU131090 WVO131081:WVQ131090 C196617:E196626 JC196617:JE196626 SY196617:TA196626 ACU196617:ACW196626 AMQ196617:AMS196626 AWM196617:AWO196626 BGI196617:BGK196626 BQE196617:BQG196626 CAA196617:CAC196626 CJW196617:CJY196626 CTS196617:CTU196626 DDO196617:DDQ196626 DNK196617:DNM196626 DXG196617:DXI196626 EHC196617:EHE196626 EQY196617:ERA196626 FAU196617:FAW196626 FKQ196617:FKS196626 FUM196617:FUO196626 GEI196617:GEK196626 GOE196617:GOG196626 GYA196617:GYC196626 HHW196617:HHY196626 HRS196617:HRU196626 IBO196617:IBQ196626 ILK196617:ILM196626 IVG196617:IVI196626 JFC196617:JFE196626 JOY196617:JPA196626 JYU196617:JYW196626 KIQ196617:KIS196626 KSM196617:KSO196626 LCI196617:LCK196626 LME196617:LMG196626 LWA196617:LWC196626 MFW196617:MFY196626 MPS196617:MPU196626 MZO196617:MZQ196626 NJK196617:NJM196626 NTG196617:NTI196626 ODC196617:ODE196626 OMY196617:ONA196626 OWU196617:OWW196626 PGQ196617:PGS196626 PQM196617:PQO196626 QAI196617:QAK196626 QKE196617:QKG196626 QUA196617:QUC196626 RDW196617:RDY196626 RNS196617:RNU196626 RXO196617:RXQ196626 SHK196617:SHM196626 SRG196617:SRI196626 TBC196617:TBE196626 TKY196617:TLA196626 TUU196617:TUW196626 UEQ196617:UES196626 UOM196617:UOO196626 UYI196617:UYK196626 VIE196617:VIG196626 VSA196617:VSC196626 WBW196617:WBY196626 WLS196617:WLU196626 WVO196617:WVQ196626 C262153:E262162 JC262153:JE262162 SY262153:TA262162 ACU262153:ACW262162 AMQ262153:AMS262162 AWM262153:AWO262162 BGI262153:BGK262162 BQE262153:BQG262162 CAA262153:CAC262162 CJW262153:CJY262162 CTS262153:CTU262162 DDO262153:DDQ262162 DNK262153:DNM262162 DXG262153:DXI262162 EHC262153:EHE262162 EQY262153:ERA262162 FAU262153:FAW262162 FKQ262153:FKS262162 FUM262153:FUO262162 GEI262153:GEK262162 GOE262153:GOG262162 GYA262153:GYC262162 HHW262153:HHY262162 HRS262153:HRU262162 IBO262153:IBQ262162 ILK262153:ILM262162 IVG262153:IVI262162 JFC262153:JFE262162 JOY262153:JPA262162 JYU262153:JYW262162 KIQ262153:KIS262162 KSM262153:KSO262162 LCI262153:LCK262162 LME262153:LMG262162 LWA262153:LWC262162 MFW262153:MFY262162 MPS262153:MPU262162 MZO262153:MZQ262162 NJK262153:NJM262162 NTG262153:NTI262162 ODC262153:ODE262162 OMY262153:ONA262162 OWU262153:OWW262162 PGQ262153:PGS262162 PQM262153:PQO262162 QAI262153:QAK262162 QKE262153:QKG262162 QUA262153:QUC262162 RDW262153:RDY262162 RNS262153:RNU262162 RXO262153:RXQ262162 SHK262153:SHM262162 SRG262153:SRI262162 TBC262153:TBE262162 TKY262153:TLA262162 TUU262153:TUW262162 UEQ262153:UES262162 UOM262153:UOO262162 UYI262153:UYK262162 VIE262153:VIG262162 VSA262153:VSC262162 WBW262153:WBY262162 WLS262153:WLU262162 WVO262153:WVQ262162 C327689:E327698 JC327689:JE327698 SY327689:TA327698 ACU327689:ACW327698 AMQ327689:AMS327698 AWM327689:AWO327698 BGI327689:BGK327698 BQE327689:BQG327698 CAA327689:CAC327698 CJW327689:CJY327698 CTS327689:CTU327698 DDO327689:DDQ327698 DNK327689:DNM327698 DXG327689:DXI327698 EHC327689:EHE327698 EQY327689:ERA327698 FAU327689:FAW327698 FKQ327689:FKS327698 FUM327689:FUO327698 GEI327689:GEK327698 GOE327689:GOG327698 GYA327689:GYC327698 HHW327689:HHY327698 HRS327689:HRU327698 IBO327689:IBQ327698 ILK327689:ILM327698 IVG327689:IVI327698 JFC327689:JFE327698 JOY327689:JPA327698 JYU327689:JYW327698 KIQ327689:KIS327698 KSM327689:KSO327698 LCI327689:LCK327698 LME327689:LMG327698 LWA327689:LWC327698 MFW327689:MFY327698 MPS327689:MPU327698 MZO327689:MZQ327698 NJK327689:NJM327698 NTG327689:NTI327698 ODC327689:ODE327698 OMY327689:ONA327698 OWU327689:OWW327698 PGQ327689:PGS327698 PQM327689:PQO327698 QAI327689:QAK327698 QKE327689:QKG327698 QUA327689:QUC327698 RDW327689:RDY327698 RNS327689:RNU327698 RXO327689:RXQ327698 SHK327689:SHM327698 SRG327689:SRI327698 TBC327689:TBE327698 TKY327689:TLA327698 TUU327689:TUW327698 UEQ327689:UES327698 UOM327689:UOO327698 UYI327689:UYK327698 VIE327689:VIG327698 VSA327689:VSC327698 WBW327689:WBY327698 WLS327689:WLU327698 WVO327689:WVQ327698 C393225:E393234 JC393225:JE393234 SY393225:TA393234 ACU393225:ACW393234 AMQ393225:AMS393234 AWM393225:AWO393234 BGI393225:BGK393234 BQE393225:BQG393234 CAA393225:CAC393234 CJW393225:CJY393234 CTS393225:CTU393234 DDO393225:DDQ393234 DNK393225:DNM393234 DXG393225:DXI393234 EHC393225:EHE393234 EQY393225:ERA393234 FAU393225:FAW393234 FKQ393225:FKS393234 FUM393225:FUO393234 GEI393225:GEK393234 GOE393225:GOG393234 GYA393225:GYC393234 HHW393225:HHY393234 HRS393225:HRU393234 IBO393225:IBQ393234 ILK393225:ILM393234 IVG393225:IVI393234 JFC393225:JFE393234 JOY393225:JPA393234 JYU393225:JYW393234 KIQ393225:KIS393234 KSM393225:KSO393234 LCI393225:LCK393234 LME393225:LMG393234 LWA393225:LWC393234 MFW393225:MFY393234 MPS393225:MPU393234 MZO393225:MZQ393234 NJK393225:NJM393234 NTG393225:NTI393234 ODC393225:ODE393234 OMY393225:ONA393234 OWU393225:OWW393234 PGQ393225:PGS393234 PQM393225:PQO393234 QAI393225:QAK393234 QKE393225:QKG393234 QUA393225:QUC393234 RDW393225:RDY393234 RNS393225:RNU393234 RXO393225:RXQ393234 SHK393225:SHM393234 SRG393225:SRI393234 TBC393225:TBE393234 TKY393225:TLA393234 TUU393225:TUW393234 UEQ393225:UES393234 UOM393225:UOO393234 UYI393225:UYK393234 VIE393225:VIG393234 VSA393225:VSC393234 WBW393225:WBY393234 WLS393225:WLU393234 WVO393225:WVQ393234 C458761:E458770 JC458761:JE458770 SY458761:TA458770 ACU458761:ACW458770 AMQ458761:AMS458770 AWM458761:AWO458770 BGI458761:BGK458770 BQE458761:BQG458770 CAA458761:CAC458770 CJW458761:CJY458770 CTS458761:CTU458770 DDO458761:DDQ458770 DNK458761:DNM458770 DXG458761:DXI458770 EHC458761:EHE458770 EQY458761:ERA458770 FAU458761:FAW458770 FKQ458761:FKS458770 FUM458761:FUO458770 GEI458761:GEK458770 GOE458761:GOG458770 GYA458761:GYC458770 HHW458761:HHY458770 HRS458761:HRU458770 IBO458761:IBQ458770 ILK458761:ILM458770 IVG458761:IVI458770 JFC458761:JFE458770 JOY458761:JPA458770 JYU458761:JYW458770 KIQ458761:KIS458770 KSM458761:KSO458770 LCI458761:LCK458770 LME458761:LMG458770 LWA458761:LWC458770 MFW458761:MFY458770 MPS458761:MPU458770 MZO458761:MZQ458770 NJK458761:NJM458770 NTG458761:NTI458770 ODC458761:ODE458770 OMY458761:ONA458770 OWU458761:OWW458770 PGQ458761:PGS458770 PQM458761:PQO458770 QAI458761:QAK458770 QKE458761:QKG458770 QUA458761:QUC458770 RDW458761:RDY458770 RNS458761:RNU458770 RXO458761:RXQ458770 SHK458761:SHM458770 SRG458761:SRI458770 TBC458761:TBE458770 TKY458761:TLA458770 TUU458761:TUW458770 UEQ458761:UES458770 UOM458761:UOO458770 UYI458761:UYK458770 VIE458761:VIG458770 VSA458761:VSC458770 WBW458761:WBY458770 WLS458761:WLU458770 WVO458761:WVQ458770 C524297:E524306 JC524297:JE524306 SY524297:TA524306 ACU524297:ACW524306 AMQ524297:AMS524306 AWM524297:AWO524306 BGI524297:BGK524306 BQE524297:BQG524306 CAA524297:CAC524306 CJW524297:CJY524306 CTS524297:CTU524306 DDO524297:DDQ524306 DNK524297:DNM524306 DXG524297:DXI524306 EHC524297:EHE524306 EQY524297:ERA524306 FAU524297:FAW524306 FKQ524297:FKS524306 FUM524297:FUO524306 GEI524297:GEK524306 GOE524297:GOG524306 GYA524297:GYC524306 HHW524297:HHY524306 HRS524297:HRU524306 IBO524297:IBQ524306 ILK524297:ILM524306 IVG524297:IVI524306 JFC524297:JFE524306 JOY524297:JPA524306 JYU524297:JYW524306 KIQ524297:KIS524306 KSM524297:KSO524306 LCI524297:LCK524306 LME524297:LMG524306 LWA524297:LWC524306 MFW524297:MFY524306 MPS524297:MPU524306 MZO524297:MZQ524306 NJK524297:NJM524306 NTG524297:NTI524306 ODC524297:ODE524306 OMY524297:ONA524306 OWU524297:OWW524306 PGQ524297:PGS524306 PQM524297:PQO524306 QAI524297:QAK524306 QKE524297:QKG524306 QUA524297:QUC524306 RDW524297:RDY524306 RNS524297:RNU524306 RXO524297:RXQ524306 SHK524297:SHM524306 SRG524297:SRI524306 TBC524297:TBE524306 TKY524297:TLA524306 TUU524297:TUW524306 UEQ524297:UES524306 UOM524297:UOO524306 UYI524297:UYK524306 VIE524297:VIG524306 VSA524297:VSC524306 WBW524297:WBY524306 WLS524297:WLU524306 WVO524297:WVQ524306 C589833:E589842 JC589833:JE589842 SY589833:TA589842 ACU589833:ACW589842 AMQ589833:AMS589842 AWM589833:AWO589842 BGI589833:BGK589842 BQE589833:BQG589842 CAA589833:CAC589842 CJW589833:CJY589842 CTS589833:CTU589842 DDO589833:DDQ589842 DNK589833:DNM589842 DXG589833:DXI589842 EHC589833:EHE589842 EQY589833:ERA589842 FAU589833:FAW589842 FKQ589833:FKS589842 FUM589833:FUO589842 GEI589833:GEK589842 GOE589833:GOG589842 GYA589833:GYC589842 HHW589833:HHY589842 HRS589833:HRU589842 IBO589833:IBQ589842 ILK589833:ILM589842 IVG589833:IVI589842 JFC589833:JFE589842 JOY589833:JPA589842 JYU589833:JYW589842 KIQ589833:KIS589842 KSM589833:KSO589842 LCI589833:LCK589842 LME589833:LMG589842 LWA589833:LWC589842 MFW589833:MFY589842 MPS589833:MPU589842 MZO589833:MZQ589842 NJK589833:NJM589842 NTG589833:NTI589842 ODC589833:ODE589842 OMY589833:ONA589842 OWU589833:OWW589842 PGQ589833:PGS589842 PQM589833:PQO589842 QAI589833:QAK589842 QKE589833:QKG589842 QUA589833:QUC589842 RDW589833:RDY589842 RNS589833:RNU589842 RXO589833:RXQ589842 SHK589833:SHM589842 SRG589833:SRI589842 TBC589833:TBE589842 TKY589833:TLA589842 TUU589833:TUW589842 UEQ589833:UES589842 UOM589833:UOO589842 UYI589833:UYK589842 VIE589833:VIG589842 VSA589833:VSC589842 WBW589833:WBY589842 WLS589833:WLU589842 WVO589833:WVQ589842 C655369:E655378 JC655369:JE655378 SY655369:TA655378 ACU655369:ACW655378 AMQ655369:AMS655378 AWM655369:AWO655378 BGI655369:BGK655378 BQE655369:BQG655378 CAA655369:CAC655378 CJW655369:CJY655378 CTS655369:CTU655378 DDO655369:DDQ655378 DNK655369:DNM655378 DXG655369:DXI655378 EHC655369:EHE655378 EQY655369:ERA655378 FAU655369:FAW655378 FKQ655369:FKS655378 FUM655369:FUO655378 GEI655369:GEK655378 GOE655369:GOG655378 GYA655369:GYC655378 HHW655369:HHY655378 HRS655369:HRU655378 IBO655369:IBQ655378 ILK655369:ILM655378 IVG655369:IVI655378 JFC655369:JFE655378 JOY655369:JPA655378 JYU655369:JYW655378 KIQ655369:KIS655378 KSM655369:KSO655378 LCI655369:LCK655378 LME655369:LMG655378 LWA655369:LWC655378 MFW655369:MFY655378 MPS655369:MPU655378 MZO655369:MZQ655378 NJK655369:NJM655378 NTG655369:NTI655378 ODC655369:ODE655378 OMY655369:ONA655378 OWU655369:OWW655378 PGQ655369:PGS655378 PQM655369:PQO655378 QAI655369:QAK655378 QKE655369:QKG655378 QUA655369:QUC655378 RDW655369:RDY655378 RNS655369:RNU655378 RXO655369:RXQ655378 SHK655369:SHM655378 SRG655369:SRI655378 TBC655369:TBE655378 TKY655369:TLA655378 TUU655369:TUW655378 UEQ655369:UES655378 UOM655369:UOO655378 UYI655369:UYK655378 VIE655369:VIG655378 VSA655369:VSC655378 WBW655369:WBY655378 WLS655369:WLU655378 WVO655369:WVQ655378 C720905:E720914 JC720905:JE720914 SY720905:TA720914 ACU720905:ACW720914 AMQ720905:AMS720914 AWM720905:AWO720914 BGI720905:BGK720914 BQE720905:BQG720914 CAA720905:CAC720914 CJW720905:CJY720914 CTS720905:CTU720914 DDO720905:DDQ720914 DNK720905:DNM720914 DXG720905:DXI720914 EHC720905:EHE720914 EQY720905:ERA720914 FAU720905:FAW720914 FKQ720905:FKS720914 FUM720905:FUO720914 GEI720905:GEK720914 GOE720905:GOG720914 GYA720905:GYC720914 HHW720905:HHY720914 HRS720905:HRU720914 IBO720905:IBQ720914 ILK720905:ILM720914 IVG720905:IVI720914 JFC720905:JFE720914 JOY720905:JPA720914 JYU720905:JYW720914 KIQ720905:KIS720914 KSM720905:KSO720914 LCI720905:LCK720914 LME720905:LMG720914 LWA720905:LWC720914 MFW720905:MFY720914 MPS720905:MPU720914 MZO720905:MZQ720914 NJK720905:NJM720914 NTG720905:NTI720914 ODC720905:ODE720914 OMY720905:ONA720914 OWU720905:OWW720914 PGQ720905:PGS720914 PQM720905:PQO720914 QAI720905:QAK720914 QKE720905:QKG720914 QUA720905:QUC720914 RDW720905:RDY720914 RNS720905:RNU720914 RXO720905:RXQ720914 SHK720905:SHM720914 SRG720905:SRI720914 TBC720905:TBE720914 TKY720905:TLA720914 TUU720905:TUW720914 UEQ720905:UES720914 UOM720905:UOO720914 UYI720905:UYK720914 VIE720905:VIG720914 VSA720905:VSC720914 WBW720905:WBY720914 WLS720905:WLU720914 WVO720905:WVQ720914 C786441:E786450 JC786441:JE786450 SY786441:TA786450 ACU786441:ACW786450 AMQ786441:AMS786450 AWM786441:AWO786450 BGI786441:BGK786450 BQE786441:BQG786450 CAA786441:CAC786450 CJW786441:CJY786450 CTS786441:CTU786450 DDO786441:DDQ786450 DNK786441:DNM786450 DXG786441:DXI786450 EHC786441:EHE786450 EQY786441:ERA786450 FAU786441:FAW786450 FKQ786441:FKS786450 FUM786441:FUO786450 GEI786441:GEK786450 GOE786441:GOG786450 GYA786441:GYC786450 HHW786441:HHY786450 HRS786441:HRU786450 IBO786441:IBQ786450 ILK786441:ILM786450 IVG786441:IVI786450 JFC786441:JFE786450 JOY786441:JPA786450 JYU786441:JYW786450 KIQ786441:KIS786450 KSM786441:KSO786450 LCI786441:LCK786450 LME786441:LMG786450 LWA786441:LWC786450 MFW786441:MFY786450 MPS786441:MPU786450 MZO786441:MZQ786450 NJK786441:NJM786450 NTG786441:NTI786450 ODC786441:ODE786450 OMY786441:ONA786450 OWU786441:OWW786450 PGQ786441:PGS786450 PQM786441:PQO786450 QAI786441:QAK786450 QKE786441:QKG786450 QUA786441:QUC786450 RDW786441:RDY786450 RNS786441:RNU786450 RXO786441:RXQ786450 SHK786441:SHM786450 SRG786441:SRI786450 TBC786441:TBE786450 TKY786441:TLA786450 TUU786441:TUW786450 UEQ786441:UES786450 UOM786441:UOO786450 UYI786441:UYK786450 VIE786441:VIG786450 VSA786441:VSC786450 WBW786441:WBY786450 WLS786441:WLU786450 WVO786441:WVQ786450 C851977:E851986 JC851977:JE851986 SY851977:TA851986 ACU851977:ACW851986 AMQ851977:AMS851986 AWM851977:AWO851986 BGI851977:BGK851986 BQE851977:BQG851986 CAA851977:CAC851986 CJW851977:CJY851986 CTS851977:CTU851986 DDO851977:DDQ851986 DNK851977:DNM851986 DXG851977:DXI851986 EHC851977:EHE851986 EQY851977:ERA851986 FAU851977:FAW851986 FKQ851977:FKS851986 FUM851977:FUO851986 GEI851977:GEK851986 GOE851977:GOG851986 GYA851977:GYC851986 HHW851977:HHY851986 HRS851977:HRU851986 IBO851977:IBQ851986 ILK851977:ILM851986 IVG851977:IVI851986 JFC851977:JFE851986 JOY851977:JPA851986 JYU851977:JYW851986 KIQ851977:KIS851986 KSM851977:KSO851986 LCI851977:LCK851986 LME851977:LMG851986 LWA851977:LWC851986 MFW851977:MFY851986 MPS851977:MPU851986 MZO851977:MZQ851986 NJK851977:NJM851986 NTG851977:NTI851986 ODC851977:ODE851986 OMY851977:ONA851986 OWU851977:OWW851986 PGQ851977:PGS851986 PQM851977:PQO851986 QAI851977:QAK851986 QKE851977:QKG851986 QUA851977:QUC851986 RDW851977:RDY851986 RNS851977:RNU851986 RXO851977:RXQ851986 SHK851977:SHM851986 SRG851977:SRI851986 TBC851977:TBE851986 TKY851977:TLA851986 TUU851977:TUW851986 UEQ851977:UES851986 UOM851977:UOO851986 UYI851977:UYK851986 VIE851977:VIG851986 VSA851977:VSC851986 WBW851977:WBY851986 WLS851977:WLU851986 WVO851977:WVQ851986 C917513:E917522 JC917513:JE917522 SY917513:TA917522 ACU917513:ACW917522 AMQ917513:AMS917522 AWM917513:AWO917522 BGI917513:BGK917522 BQE917513:BQG917522 CAA917513:CAC917522 CJW917513:CJY917522 CTS917513:CTU917522 DDO917513:DDQ917522 DNK917513:DNM917522 DXG917513:DXI917522 EHC917513:EHE917522 EQY917513:ERA917522 FAU917513:FAW917522 FKQ917513:FKS917522 FUM917513:FUO917522 GEI917513:GEK917522 GOE917513:GOG917522 GYA917513:GYC917522 HHW917513:HHY917522 HRS917513:HRU917522 IBO917513:IBQ917522 ILK917513:ILM917522 IVG917513:IVI917522 JFC917513:JFE917522 JOY917513:JPA917522 JYU917513:JYW917522 KIQ917513:KIS917522 KSM917513:KSO917522 LCI917513:LCK917522 LME917513:LMG917522 LWA917513:LWC917522 MFW917513:MFY917522 MPS917513:MPU917522 MZO917513:MZQ917522 NJK917513:NJM917522 NTG917513:NTI917522 ODC917513:ODE917522 OMY917513:ONA917522 OWU917513:OWW917522 PGQ917513:PGS917522 PQM917513:PQO917522 QAI917513:QAK917522 QKE917513:QKG917522 QUA917513:QUC917522 RDW917513:RDY917522 RNS917513:RNU917522 RXO917513:RXQ917522 SHK917513:SHM917522 SRG917513:SRI917522 TBC917513:TBE917522 TKY917513:TLA917522 TUU917513:TUW917522 UEQ917513:UES917522 UOM917513:UOO917522 UYI917513:UYK917522 VIE917513:VIG917522 VSA917513:VSC917522 WBW917513:WBY917522 WLS917513:WLU917522 WVO917513:WVQ917522 C983049:E983058 JC983049:JE983058 SY983049:TA983058 ACU983049:ACW983058 AMQ983049:AMS983058 AWM983049:AWO983058 BGI983049:BGK983058 BQE983049:BQG983058 CAA983049:CAC983058 CJW983049:CJY983058 CTS983049:CTU983058 DDO983049:DDQ983058 DNK983049:DNM983058 DXG983049:DXI983058 EHC983049:EHE983058 EQY983049:ERA983058 FAU983049:FAW983058 FKQ983049:FKS983058 FUM983049:FUO983058 GEI983049:GEK983058 GOE983049:GOG983058 GYA983049:GYC983058 HHW983049:HHY983058 HRS983049:HRU983058 IBO983049:IBQ983058 ILK983049:ILM983058 IVG983049:IVI983058 JFC983049:JFE983058 JOY983049:JPA983058 JYU983049:JYW983058 KIQ983049:KIS983058 KSM983049:KSO983058 LCI983049:LCK983058 LME983049:LMG983058 LWA983049:LWC983058 MFW983049:MFY983058 MPS983049:MPU983058 MZO983049:MZQ983058 NJK983049:NJM983058 NTG983049:NTI983058 ODC983049:ODE983058 OMY983049:ONA983058 OWU983049:OWW983058 PGQ983049:PGS983058 PQM983049:PQO983058 QAI983049:QAK983058 QKE983049:QKG983058 QUA983049:QUC983058 RDW983049:RDY983058 RNS983049:RNU983058 RXO983049:RXQ983058 SHK983049:SHM983058 SRG983049:SRI983058 TBC983049:TBE983058 TKY983049:TLA983058 TUU983049:TUW983058 UEQ983049:UES983058 UOM983049:UOO983058 UYI983049:UYK983058 VIE983049:VIG983058 VSA983049:VSC983058 WBW983049:WBY983058 WLS983049:WLU983058 WVO983049:WVQ983058 C23:E32 JC51:JE60 SY51:TA60 ACU51:ACW60 AMQ51:AMS60 AWM51:AWO60 BGI51:BGK60 BQE51:BQG60 CAA51:CAC60 CJW51:CJY60 CTS51:CTU60 DDO51:DDQ60 DNK51:DNM60 DXG51:DXI60 EHC51:EHE60 EQY51:ERA60 FAU51:FAW60 FKQ51:FKS60 FUM51:FUO60 GEI51:GEK60 GOE51:GOG60 GYA51:GYC60 HHW51:HHY60 HRS51:HRU60 IBO51:IBQ60 ILK51:ILM60 IVG51:IVI60 JFC51:JFE60 JOY51:JPA60 JYU51:JYW60 KIQ51:KIS60 KSM51:KSO60 LCI51:LCK60 LME51:LMG60 LWA51:LWC60 MFW51:MFY60 MPS51:MPU60 MZO51:MZQ60 NJK51:NJM60 NTG51:NTI60 ODC51:ODE60 OMY51:ONA60 OWU51:OWW60 PGQ51:PGS60 PQM51:PQO60 QAI51:QAK60 QKE51:QKG60 QUA51:QUC60 RDW51:RDY60 RNS51:RNU60 RXO51:RXQ60 SHK51:SHM60 SRG51:SRI60 TBC51:TBE60 TKY51:TLA60 TUU51:TUW60 UEQ51:UES60 UOM51:UOO60 UYI51:UYK60 VIE51:VIG60 VSA51:VSC60 WBW51:WBY60 WLS51:WLU60 WVO51:WVQ60 C65587:E65596 JC65587:JE65596 SY65587:TA65596 ACU65587:ACW65596 AMQ65587:AMS65596 AWM65587:AWO65596 BGI65587:BGK65596 BQE65587:BQG65596 CAA65587:CAC65596 CJW65587:CJY65596 CTS65587:CTU65596 DDO65587:DDQ65596 DNK65587:DNM65596 DXG65587:DXI65596 EHC65587:EHE65596 EQY65587:ERA65596 FAU65587:FAW65596 FKQ65587:FKS65596 FUM65587:FUO65596 GEI65587:GEK65596 GOE65587:GOG65596 GYA65587:GYC65596 HHW65587:HHY65596 HRS65587:HRU65596 IBO65587:IBQ65596 ILK65587:ILM65596 IVG65587:IVI65596 JFC65587:JFE65596 JOY65587:JPA65596 JYU65587:JYW65596 KIQ65587:KIS65596 KSM65587:KSO65596 LCI65587:LCK65596 LME65587:LMG65596 LWA65587:LWC65596 MFW65587:MFY65596 MPS65587:MPU65596 MZO65587:MZQ65596 NJK65587:NJM65596 NTG65587:NTI65596 ODC65587:ODE65596 OMY65587:ONA65596 OWU65587:OWW65596 PGQ65587:PGS65596 PQM65587:PQO65596 QAI65587:QAK65596 QKE65587:QKG65596 QUA65587:QUC65596 RDW65587:RDY65596 RNS65587:RNU65596 RXO65587:RXQ65596 SHK65587:SHM65596 SRG65587:SRI65596 TBC65587:TBE65596 TKY65587:TLA65596 TUU65587:TUW65596 UEQ65587:UES65596 UOM65587:UOO65596 UYI65587:UYK65596 VIE65587:VIG65596 VSA65587:VSC65596 WBW65587:WBY65596 WLS65587:WLU65596 WVO65587:WVQ65596 C131123:E131132 JC131123:JE131132 SY131123:TA131132 ACU131123:ACW131132 AMQ131123:AMS131132 AWM131123:AWO131132 BGI131123:BGK131132 BQE131123:BQG131132 CAA131123:CAC131132 CJW131123:CJY131132 CTS131123:CTU131132 DDO131123:DDQ131132 DNK131123:DNM131132 DXG131123:DXI131132 EHC131123:EHE131132 EQY131123:ERA131132 FAU131123:FAW131132 FKQ131123:FKS131132 FUM131123:FUO131132 GEI131123:GEK131132 GOE131123:GOG131132 GYA131123:GYC131132 HHW131123:HHY131132 HRS131123:HRU131132 IBO131123:IBQ131132 ILK131123:ILM131132 IVG131123:IVI131132 JFC131123:JFE131132 JOY131123:JPA131132 JYU131123:JYW131132 KIQ131123:KIS131132 KSM131123:KSO131132 LCI131123:LCK131132 LME131123:LMG131132 LWA131123:LWC131132 MFW131123:MFY131132 MPS131123:MPU131132 MZO131123:MZQ131132 NJK131123:NJM131132 NTG131123:NTI131132 ODC131123:ODE131132 OMY131123:ONA131132 OWU131123:OWW131132 PGQ131123:PGS131132 PQM131123:PQO131132 QAI131123:QAK131132 QKE131123:QKG131132 QUA131123:QUC131132 RDW131123:RDY131132 RNS131123:RNU131132 RXO131123:RXQ131132 SHK131123:SHM131132 SRG131123:SRI131132 TBC131123:TBE131132 TKY131123:TLA131132 TUU131123:TUW131132 UEQ131123:UES131132 UOM131123:UOO131132 UYI131123:UYK131132 VIE131123:VIG131132 VSA131123:VSC131132 WBW131123:WBY131132 WLS131123:WLU131132 WVO131123:WVQ131132 C196659:E196668 JC196659:JE196668 SY196659:TA196668 ACU196659:ACW196668 AMQ196659:AMS196668 AWM196659:AWO196668 BGI196659:BGK196668 BQE196659:BQG196668 CAA196659:CAC196668 CJW196659:CJY196668 CTS196659:CTU196668 DDO196659:DDQ196668 DNK196659:DNM196668 DXG196659:DXI196668 EHC196659:EHE196668 EQY196659:ERA196668 FAU196659:FAW196668 FKQ196659:FKS196668 FUM196659:FUO196668 GEI196659:GEK196668 GOE196659:GOG196668 GYA196659:GYC196668 HHW196659:HHY196668 HRS196659:HRU196668 IBO196659:IBQ196668 ILK196659:ILM196668 IVG196659:IVI196668 JFC196659:JFE196668 JOY196659:JPA196668 JYU196659:JYW196668 KIQ196659:KIS196668 KSM196659:KSO196668 LCI196659:LCK196668 LME196659:LMG196668 LWA196659:LWC196668 MFW196659:MFY196668 MPS196659:MPU196668 MZO196659:MZQ196668 NJK196659:NJM196668 NTG196659:NTI196668 ODC196659:ODE196668 OMY196659:ONA196668 OWU196659:OWW196668 PGQ196659:PGS196668 PQM196659:PQO196668 QAI196659:QAK196668 QKE196659:QKG196668 QUA196659:QUC196668 RDW196659:RDY196668 RNS196659:RNU196668 RXO196659:RXQ196668 SHK196659:SHM196668 SRG196659:SRI196668 TBC196659:TBE196668 TKY196659:TLA196668 TUU196659:TUW196668 UEQ196659:UES196668 UOM196659:UOO196668 UYI196659:UYK196668 VIE196659:VIG196668 VSA196659:VSC196668 WBW196659:WBY196668 WLS196659:WLU196668 WVO196659:WVQ196668 C262195:E262204 JC262195:JE262204 SY262195:TA262204 ACU262195:ACW262204 AMQ262195:AMS262204 AWM262195:AWO262204 BGI262195:BGK262204 BQE262195:BQG262204 CAA262195:CAC262204 CJW262195:CJY262204 CTS262195:CTU262204 DDO262195:DDQ262204 DNK262195:DNM262204 DXG262195:DXI262204 EHC262195:EHE262204 EQY262195:ERA262204 FAU262195:FAW262204 FKQ262195:FKS262204 FUM262195:FUO262204 GEI262195:GEK262204 GOE262195:GOG262204 GYA262195:GYC262204 HHW262195:HHY262204 HRS262195:HRU262204 IBO262195:IBQ262204 ILK262195:ILM262204 IVG262195:IVI262204 JFC262195:JFE262204 JOY262195:JPA262204 JYU262195:JYW262204 KIQ262195:KIS262204 KSM262195:KSO262204 LCI262195:LCK262204 LME262195:LMG262204 LWA262195:LWC262204 MFW262195:MFY262204 MPS262195:MPU262204 MZO262195:MZQ262204 NJK262195:NJM262204 NTG262195:NTI262204 ODC262195:ODE262204 OMY262195:ONA262204 OWU262195:OWW262204 PGQ262195:PGS262204 PQM262195:PQO262204 QAI262195:QAK262204 QKE262195:QKG262204 QUA262195:QUC262204 RDW262195:RDY262204 RNS262195:RNU262204 RXO262195:RXQ262204 SHK262195:SHM262204 SRG262195:SRI262204 TBC262195:TBE262204 TKY262195:TLA262204 TUU262195:TUW262204 UEQ262195:UES262204 UOM262195:UOO262204 UYI262195:UYK262204 VIE262195:VIG262204 VSA262195:VSC262204 WBW262195:WBY262204 WLS262195:WLU262204 WVO262195:WVQ262204 C327731:E327740 JC327731:JE327740 SY327731:TA327740 ACU327731:ACW327740 AMQ327731:AMS327740 AWM327731:AWO327740 BGI327731:BGK327740 BQE327731:BQG327740 CAA327731:CAC327740 CJW327731:CJY327740 CTS327731:CTU327740 DDO327731:DDQ327740 DNK327731:DNM327740 DXG327731:DXI327740 EHC327731:EHE327740 EQY327731:ERA327740 FAU327731:FAW327740 FKQ327731:FKS327740 FUM327731:FUO327740 GEI327731:GEK327740 GOE327731:GOG327740 GYA327731:GYC327740 HHW327731:HHY327740 HRS327731:HRU327740 IBO327731:IBQ327740 ILK327731:ILM327740 IVG327731:IVI327740 JFC327731:JFE327740 JOY327731:JPA327740 JYU327731:JYW327740 KIQ327731:KIS327740 KSM327731:KSO327740 LCI327731:LCK327740 LME327731:LMG327740 LWA327731:LWC327740 MFW327731:MFY327740 MPS327731:MPU327740 MZO327731:MZQ327740 NJK327731:NJM327740 NTG327731:NTI327740 ODC327731:ODE327740 OMY327731:ONA327740 OWU327731:OWW327740 PGQ327731:PGS327740 PQM327731:PQO327740 QAI327731:QAK327740 QKE327731:QKG327740 QUA327731:QUC327740 RDW327731:RDY327740 RNS327731:RNU327740 RXO327731:RXQ327740 SHK327731:SHM327740 SRG327731:SRI327740 TBC327731:TBE327740 TKY327731:TLA327740 TUU327731:TUW327740 UEQ327731:UES327740 UOM327731:UOO327740 UYI327731:UYK327740 VIE327731:VIG327740 VSA327731:VSC327740 WBW327731:WBY327740 WLS327731:WLU327740 WVO327731:WVQ327740 C393267:E393276 JC393267:JE393276 SY393267:TA393276 ACU393267:ACW393276 AMQ393267:AMS393276 AWM393267:AWO393276 BGI393267:BGK393276 BQE393267:BQG393276 CAA393267:CAC393276 CJW393267:CJY393276 CTS393267:CTU393276 DDO393267:DDQ393276 DNK393267:DNM393276 DXG393267:DXI393276 EHC393267:EHE393276 EQY393267:ERA393276 FAU393267:FAW393276 FKQ393267:FKS393276 FUM393267:FUO393276 GEI393267:GEK393276 GOE393267:GOG393276 GYA393267:GYC393276 HHW393267:HHY393276 HRS393267:HRU393276 IBO393267:IBQ393276 ILK393267:ILM393276 IVG393267:IVI393276 JFC393267:JFE393276 JOY393267:JPA393276 JYU393267:JYW393276 KIQ393267:KIS393276 KSM393267:KSO393276 LCI393267:LCK393276 LME393267:LMG393276 LWA393267:LWC393276 MFW393267:MFY393276 MPS393267:MPU393276 MZO393267:MZQ393276 NJK393267:NJM393276 NTG393267:NTI393276 ODC393267:ODE393276 OMY393267:ONA393276 OWU393267:OWW393276 PGQ393267:PGS393276 PQM393267:PQO393276 QAI393267:QAK393276 QKE393267:QKG393276 QUA393267:QUC393276 RDW393267:RDY393276 RNS393267:RNU393276 RXO393267:RXQ393276 SHK393267:SHM393276 SRG393267:SRI393276 TBC393267:TBE393276 TKY393267:TLA393276 TUU393267:TUW393276 UEQ393267:UES393276 UOM393267:UOO393276 UYI393267:UYK393276 VIE393267:VIG393276 VSA393267:VSC393276 WBW393267:WBY393276 WLS393267:WLU393276 WVO393267:WVQ393276 C458803:E458812 JC458803:JE458812 SY458803:TA458812 ACU458803:ACW458812 AMQ458803:AMS458812 AWM458803:AWO458812 BGI458803:BGK458812 BQE458803:BQG458812 CAA458803:CAC458812 CJW458803:CJY458812 CTS458803:CTU458812 DDO458803:DDQ458812 DNK458803:DNM458812 DXG458803:DXI458812 EHC458803:EHE458812 EQY458803:ERA458812 FAU458803:FAW458812 FKQ458803:FKS458812 FUM458803:FUO458812 GEI458803:GEK458812 GOE458803:GOG458812 GYA458803:GYC458812 HHW458803:HHY458812 HRS458803:HRU458812 IBO458803:IBQ458812 ILK458803:ILM458812 IVG458803:IVI458812 JFC458803:JFE458812 JOY458803:JPA458812 JYU458803:JYW458812 KIQ458803:KIS458812 KSM458803:KSO458812 LCI458803:LCK458812 LME458803:LMG458812 LWA458803:LWC458812 MFW458803:MFY458812 MPS458803:MPU458812 MZO458803:MZQ458812 NJK458803:NJM458812 NTG458803:NTI458812 ODC458803:ODE458812 OMY458803:ONA458812 OWU458803:OWW458812 PGQ458803:PGS458812 PQM458803:PQO458812 QAI458803:QAK458812 QKE458803:QKG458812 QUA458803:QUC458812 RDW458803:RDY458812 RNS458803:RNU458812 RXO458803:RXQ458812 SHK458803:SHM458812 SRG458803:SRI458812 TBC458803:TBE458812 TKY458803:TLA458812 TUU458803:TUW458812 UEQ458803:UES458812 UOM458803:UOO458812 UYI458803:UYK458812 VIE458803:VIG458812 VSA458803:VSC458812 WBW458803:WBY458812 WLS458803:WLU458812 WVO458803:WVQ458812 C524339:E524348 JC524339:JE524348 SY524339:TA524348 ACU524339:ACW524348 AMQ524339:AMS524348 AWM524339:AWO524348 BGI524339:BGK524348 BQE524339:BQG524348 CAA524339:CAC524348 CJW524339:CJY524348 CTS524339:CTU524348 DDO524339:DDQ524348 DNK524339:DNM524348 DXG524339:DXI524348 EHC524339:EHE524348 EQY524339:ERA524348 FAU524339:FAW524348 FKQ524339:FKS524348 FUM524339:FUO524348 GEI524339:GEK524348 GOE524339:GOG524348 GYA524339:GYC524348 HHW524339:HHY524348 HRS524339:HRU524348 IBO524339:IBQ524348 ILK524339:ILM524348 IVG524339:IVI524348 JFC524339:JFE524348 JOY524339:JPA524348 JYU524339:JYW524348 KIQ524339:KIS524348 KSM524339:KSO524348 LCI524339:LCK524348 LME524339:LMG524348 LWA524339:LWC524348 MFW524339:MFY524348 MPS524339:MPU524348 MZO524339:MZQ524348 NJK524339:NJM524348 NTG524339:NTI524348 ODC524339:ODE524348 OMY524339:ONA524348 OWU524339:OWW524348 PGQ524339:PGS524348 PQM524339:PQO524348 QAI524339:QAK524348 QKE524339:QKG524348 QUA524339:QUC524348 RDW524339:RDY524348 RNS524339:RNU524348 RXO524339:RXQ524348 SHK524339:SHM524348 SRG524339:SRI524348 TBC524339:TBE524348 TKY524339:TLA524348 TUU524339:TUW524348 UEQ524339:UES524348 UOM524339:UOO524348 UYI524339:UYK524348 VIE524339:VIG524348 VSA524339:VSC524348 WBW524339:WBY524348 WLS524339:WLU524348 WVO524339:WVQ524348 C589875:E589884 JC589875:JE589884 SY589875:TA589884 ACU589875:ACW589884 AMQ589875:AMS589884 AWM589875:AWO589884 BGI589875:BGK589884 BQE589875:BQG589884 CAA589875:CAC589884 CJW589875:CJY589884 CTS589875:CTU589884 DDO589875:DDQ589884 DNK589875:DNM589884 DXG589875:DXI589884 EHC589875:EHE589884 EQY589875:ERA589884 FAU589875:FAW589884 FKQ589875:FKS589884 FUM589875:FUO589884 GEI589875:GEK589884 GOE589875:GOG589884 GYA589875:GYC589884 HHW589875:HHY589884 HRS589875:HRU589884 IBO589875:IBQ589884 ILK589875:ILM589884 IVG589875:IVI589884 JFC589875:JFE589884 JOY589875:JPA589884 JYU589875:JYW589884 KIQ589875:KIS589884 KSM589875:KSO589884 LCI589875:LCK589884 LME589875:LMG589884 LWA589875:LWC589884 MFW589875:MFY589884 MPS589875:MPU589884 MZO589875:MZQ589884 NJK589875:NJM589884 NTG589875:NTI589884 ODC589875:ODE589884 OMY589875:ONA589884 OWU589875:OWW589884 PGQ589875:PGS589884 PQM589875:PQO589884 QAI589875:QAK589884 QKE589875:QKG589884 QUA589875:QUC589884 RDW589875:RDY589884 RNS589875:RNU589884 RXO589875:RXQ589884 SHK589875:SHM589884 SRG589875:SRI589884 TBC589875:TBE589884 TKY589875:TLA589884 TUU589875:TUW589884 UEQ589875:UES589884 UOM589875:UOO589884 UYI589875:UYK589884 VIE589875:VIG589884 VSA589875:VSC589884 WBW589875:WBY589884 WLS589875:WLU589884 WVO589875:WVQ589884 C655411:E655420 JC655411:JE655420 SY655411:TA655420 ACU655411:ACW655420 AMQ655411:AMS655420 AWM655411:AWO655420 BGI655411:BGK655420 BQE655411:BQG655420 CAA655411:CAC655420 CJW655411:CJY655420 CTS655411:CTU655420 DDO655411:DDQ655420 DNK655411:DNM655420 DXG655411:DXI655420 EHC655411:EHE655420 EQY655411:ERA655420 FAU655411:FAW655420 FKQ655411:FKS655420 FUM655411:FUO655420 GEI655411:GEK655420 GOE655411:GOG655420 GYA655411:GYC655420 HHW655411:HHY655420 HRS655411:HRU655420 IBO655411:IBQ655420 ILK655411:ILM655420 IVG655411:IVI655420 JFC655411:JFE655420 JOY655411:JPA655420 JYU655411:JYW655420 KIQ655411:KIS655420 KSM655411:KSO655420 LCI655411:LCK655420 LME655411:LMG655420 LWA655411:LWC655420 MFW655411:MFY655420 MPS655411:MPU655420 MZO655411:MZQ655420 NJK655411:NJM655420 NTG655411:NTI655420 ODC655411:ODE655420 OMY655411:ONA655420 OWU655411:OWW655420 PGQ655411:PGS655420 PQM655411:PQO655420 QAI655411:QAK655420 QKE655411:QKG655420 QUA655411:QUC655420 RDW655411:RDY655420 RNS655411:RNU655420 RXO655411:RXQ655420 SHK655411:SHM655420 SRG655411:SRI655420 TBC655411:TBE655420 TKY655411:TLA655420 TUU655411:TUW655420 UEQ655411:UES655420 UOM655411:UOO655420 UYI655411:UYK655420 VIE655411:VIG655420 VSA655411:VSC655420 WBW655411:WBY655420 WLS655411:WLU655420 WVO655411:WVQ655420 C720947:E720956 JC720947:JE720956 SY720947:TA720956 ACU720947:ACW720956 AMQ720947:AMS720956 AWM720947:AWO720956 BGI720947:BGK720956 BQE720947:BQG720956 CAA720947:CAC720956 CJW720947:CJY720956 CTS720947:CTU720956 DDO720947:DDQ720956 DNK720947:DNM720956 DXG720947:DXI720956 EHC720947:EHE720956 EQY720947:ERA720956 FAU720947:FAW720956 FKQ720947:FKS720956 FUM720947:FUO720956 GEI720947:GEK720956 GOE720947:GOG720956 GYA720947:GYC720956 HHW720947:HHY720956 HRS720947:HRU720956 IBO720947:IBQ720956 ILK720947:ILM720956 IVG720947:IVI720956 JFC720947:JFE720956 JOY720947:JPA720956 JYU720947:JYW720956 KIQ720947:KIS720956 KSM720947:KSO720956 LCI720947:LCK720956 LME720947:LMG720956 LWA720947:LWC720956 MFW720947:MFY720956 MPS720947:MPU720956 MZO720947:MZQ720956 NJK720947:NJM720956 NTG720947:NTI720956 ODC720947:ODE720956 OMY720947:ONA720956 OWU720947:OWW720956 PGQ720947:PGS720956 PQM720947:PQO720956 QAI720947:QAK720956 QKE720947:QKG720956 QUA720947:QUC720956 RDW720947:RDY720956 RNS720947:RNU720956 RXO720947:RXQ720956 SHK720947:SHM720956 SRG720947:SRI720956 TBC720947:TBE720956 TKY720947:TLA720956 TUU720947:TUW720956 UEQ720947:UES720956 UOM720947:UOO720956 UYI720947:UYK720956 VIE720947:VIG720956 VSA720947:VSC720956 WBW720947:WBY720956 WLS720947:WLU720956 WVO720947:WVQ720956 C786483:E786492 JC786483:JE786492 SY786483:TA786492 ACU786483:ACW786492 AMQ786483:AMS786492 AWM786483:AWO786492 BGI786483:BGK786492 BQE786483:BQG786492 CAA786483:CAC786492 CJW786483:CJY786492 CTS786483:CTU786492 DDO786483:DDQ786492 DNK786483:DNM786492 DXG786483:DXI786492 EHC786483:EHE786492 EQY786483:ERA786492 FAU786483:FAW786492 FKQ786483:FKS786492 FUM786483:FUO786492 GEI786483:GEK786492 GOE786483:GOG786492 GYA786483:GYC786492 HHW786483:HHY786492 HRS786483:HRU786492 IBO786483:IBQ786492 ILK786483:ILM786492 IVG786483:IVI786492 JFC786483:JFE786492 JOY786483:JPA786492 JYU786483:JYW786492 KIQ786483:KIS786492 KSM786483:KSO786492 LCI786483:LCK786492 LME786483:LMG786492 LWA786483:LWC786492 MFW786483:MFY786492 MPS786483:MPU786492 MZO786483:MZQ786492 NJK786483:NJM786492 NTG786483:NTI786492 ODC786483:ODE786492 OMY786483:ONA786492 OWU786483:OWW786492 PGQ786483:PGS786492 PQM786483:PQO786492 QAI786483:QAK786492 QKE786483:QKG786492 QUA786483:QUC786492 RDW786483:RDY786492 RNS786483:RNU786492 RXO786483:RXQ786492 SHK786483:SHM786492 SRG786483:SRI786492 TBC786483:TBE786492 TKY786483:TLA786492 TUU786483:TUW786492 UEQ786483:UES786492 UOM786483:UOO786492 UYI786483:UYK786492 VIE786483:VIG786492 VSA786483:VSC786492 WBW786483:WBY786492 WLS786483:WLU786492 WVO786483:WVQ786492 C852019:E852028 JC852019:JE852028 SY852019:TA852028 ACU852019:ACW852028 AMQ852019:AMS852028 AWM852019:AWO852028 BGI852019:BGK852028 BQE852019:BQG852028 CAA852019:CAC852028 CJW852019:CJY852028 CTS852019:CTU852028 DDO852019:DDQ852028 DNK852019:DNM852028 DXG852019:DXI852028 EHC852019:EHE852028 EQY852019:ERA852028 FAU852019:FAW852028 FKQ852019:FKS852028 FUM852019:FUO852028 GEI852019:GEK852028 GOE852019:GOG852028 GYA852019:GYC852028 HHW852019:HHY852028 HRS852019:HRU852028 IBO852019:IBQ852028 ILK852019:ILM852028 IVG852019:IVI852028 JFC852019:JFE852028 JOY852019:JPA852028 JYU852019:JYW852028 KIQ852019:KIS852028 KSM852019:KSO852028 LCI852019:LCK852028 LME852019:LMG852028 LWA852019:LWC852028 MFW852019:MFY852028 MPS852019:MPU852028 MZO852019:MZQ852028 NJK852019:NJM852028 NTG852019:NTI852028 ODC852019:ODE852028 OMY852019:ONA852028 OWU852019:OWW852028 PGQ852019:PGS852028 PQM852019:PQO852028 QAI852019:QAK852028 QKE852019:QKG852028 QUA852019:QUC852028 RDW852019:RDY852028 RNS852019:RNU852028 RXO852019:RXQ852028 SHK852019:SHM852028 SRG852019:SRI852028 TBC852019:TBE852028 TKY852019:TLA852028 TUU852019:TUW852028 UEQ852019:UES852028 UOM852019:UOO852028 UYI852019:UYK852028 VIE852019:VIG852028 VSA852019:VSC852028 WBW852019:WBY852028 WLS852019:WLU852028 WVO852019:WVQ852028 C917555:E917564 JC917555:JE917564 SY917555:TA917564 ACU917555:ACW917564 AMQ917555:AMS917564 AWM917555:AWO917564 BGI917555:BGK917564 BQE917555:BQG917564 CAA917555:CAC917564 CJW917555:CJY917564 CTS917555:CTU917564 DDO917555:DDQ917564 DNK917555:DNM917564 DXG917555:DXI917564 EHC917555:EHE917564 EQY917555:ERA917564 FAU917555:FAW917564 FKQ917555:FKS917564 FUM917555:FUO917564 GEI917555:GEK917564 GOE917555:GOG917564 GYA917555:GYC917564 HHW917555:HHY917564 HRS917555:HRU917564 IBO917555:IBQ917564 ILK917555:ILM917564 IVG917555:IVI917564 JFC917555:JFE917564 JOY917555:JPA917564 JYU917555:JYW917564 KIQ917555:KIS917564 KSM917555:KSO917564 LCI917555:LCK917564 LME917555:LMG917564 LWA917555:LWC917564 MFW917555:MFY917564 MPS917555:MPU917564 MZO917555:MZQ917564 NJK917555:NJM917564 NTG917555:NTI917564 ODC917555:ODE917564 OMY917555:ONA917564 OWU917555:OWW917564 PGQ917555:PGS917564 PQM917555:PQO917564 QAI917555:QAK917564 QKE917555:QKG917564 QUA917555:QUC917564 RDW917555:RDY917564 RNS917555:RNU917564 RXO917555:RXQ917564 SHK917555:SHM917564 SRG917555:SRI917564 TBC917555:TBE917564 TKY917555:TLA917564 TUU917555:TUW917564 UEQ917555:UES917564 UOM917555:UOO917564 UYI917555:UYK917564 VIE917555:VIG917564 VSA917555:VSC917564 WBW917555:WBY917564 WLS917555:WLU917564 WVO917555:WVQ917564 C983091:E983100 JC983091:JE983100 SY983091:TA983100 ACU983091:ACW983100 AMQ983091:AMS983100 AWM983091:AWO983100 BGI983091:BGK983100 BQE983091:BQG983100 CAA983091:CAC983100 CJW983091:CJY983100 CTS983091:CTU983100 DDO983091:DDQ983100 DNK983091:DNM983100 DXG983091:DXI983100 EHC983091:EHE983100 EQY983091:ERA983100 FAU983091:FAW983100 FKQ983091:FKS983100 FUM983091:FUO983100 GEI983091:GEK983100 GOE983091:GOG983100 GYA983091:GYC983100 HHW983091:HHY983100 HRS983091:HRU983100 IBO983091:IBQ983100 ILK983091:ILM983100 IVG983091:IVI983100 JFC983091:JFE983100 JOY983091:JPA983100 JYU983091:JYW983100 KIQ983091:KIS983100 KSM983091:KSO983100 LCI983091:LCK983100 LME983091:LMG983100 LWA983091:LWC983100 MFW983091:MFY983100 MPS983091:MPU983100 MZO983091:MZQ983100 NJK983091:NJM983100 NTG983091:NTI983100 ODC983091:ODE983100 OMY983091:ONA983100 OWU983091:OWW983100 PGQ983091:PGS983100 PQM983091:PQO983100 QAI983091:QAK983100 QKE983091:QKG983100 QUA983091:QUC983100 RDW983091:RDY983100 RNS983091:RNU983100 RXO983091:RXQ983100 SHK983091:SHM983100 SRG983091:SRI983100 TBC983091:TBE983100 TKY983091:TLA983100 TUU983091:TUW983100 UEQ983091:UES983100 UOM983091:UOO983100 UYI983091:UYK983100 VIE983091:VIG983100 VSA983091:VSC983100 WBW983091:WBY983100 WLS983091:WLU983100 C51:E60" xr:uid="{00000000-0002-0000-1700-000000000000}">
      <formula1>0</formula1>
    </dataValidation>
    <dataValidation type="decimal" imeMode="off" allowBlank="1" showErrorMessage="1" errorTitle="入力値不正" error="影響係数は、0.00～1.00の範囲で入力してください。" sqref="WVR983091:WVT983100 JF9:JH18 TB9:TD18 ACX9:ACZ18 AMT9:AMV18 AWP9:AWR18 BGL9:BGN18 BQH9:BQJ18 CAD9:CAF18 CJZ9:CKB18 CTV9:CTX18 DDR9:DDT18 DNN9:DNP18 DXJ9:DXL18 EHF9:EHH18 ERB9:ERD18 FAX9:FAZ18 FKT9:FKV18 FUP9:FUR18 GEL9:GEN18 GOH9:GOJ18 GYD9:GYF18 HHZ9:HIB18 HRV9:HRX18 IBR9:IBT18 ILN9:ILP18 IVJ9:IVL18 JFF9:JFH18 JPB9:JPD18 JYX9:JYZ18 KIT9:KIV18 KSP9:KSR18 LCL9:LCN18 LMH9:LMJ18 LWD9:LWF18 MFZ9:MGB18 MPV9:MPX18 MZR9:MZT18 NJN9:NJP18 NTJ9:NTL18 ODF9:ODH18 ONB9:OND18 OWX9:OWZ18 PGT9:PGV18 PQP9:PQR18 QAL9:QAN18 QKH9:QKJ18 QUD9:QUF18 RDZ9:REB18 RNV9:RNX18 RXR9:RXT18 SHN9:SHP18 SRJ9:SRL18 TBF9:TBH18 TLB9:TLD18 TUX9:TUZ18 UET9:UEV18 UOP9:UOR18 UYL9:UYN18 VIH9:VIJ18 VSD9:VSF18 WBZ9:WCB18 WLV9:WLX18 WVR9:WVT18 JF65545:JH65554 TB65545:TD65554 ACX65545:ACZ65554 AMT65545:AMV65554 AWP65545:AWR65554 BGL65545:BGN65554 BQH65545:BQJ65554 CAD65545:CAF65554 CJZ65545:CKB65554 CTV65545:CTX65554 DDR65545:DDT65554 DNN65545:DNP65554 DXJ65545:DXL65554 EHF65545:EHH65554 ERB65545:ERD65554 FAX65545:FAZ65554 FKT65545:FKV65554 FUP65545:FUR65554 GEL65545:GEN65554 GOH65545:GOJ65554 GYD65545:GYF65554 HHZ65545:HIB65554 HRV65545:HRX65554 IBR65545:IBT65554 ILN65545:ILP65554 IVJ65545:IVL65554 JFF65545:JFH65554 JPB65545:JPD65554 JYX65545:JYZ65554 KIT65545:KIV65554 KSP65545:KSR65554 LCL65545:LCN65554 LMH65545:LMJ65554 LWD65545:LWF65554 MFZ65545:MGB65554 MPV65545:MPX65554 MZR65545:MZT65554 NJN65545:NJP65554 NTJ65545:NTL65554 ODF65545:ODH65554 ONB65545:OND65554 OWX65545:OWZ65554 PGT65545:PGV65554 PQP65545:PQR65554 QAL65545:QAN65554 QKH65545:QKJ65554 QUD65545:QUF65554 RDZ65545:REB65554 RNV65545:RNX65554 RXR65545:RXT65554 SHN65545:SHP65554 SRJ65545:SRL65554 TBF65545:TBH65554 TLB65545:TLD65554 TUX65545:TUZ65554 UET65545:UEV65554 UOP65545:UOR65554 UYL65545:UYN65554 VIH65545:VIJ65554 VSD65545:VSF65554 WBZ65545:WCB65554 WLV65545:WLX65554 WVR65545:WVT65554 JF131081:JH131090 TB131081:TD131090 ACX131081:ACZ131090 AMT131081:AMV131090 AWP131081:AWR131090 BGL131081:BGN131090 BQH131081:BQJ131090 CAD131081:CAF131090 CJZ131081:CKB131090 CTV131081:CTX131090 DDR131081:DDT131090 DNN131081:DNP131090 DXJ131081:DXL131090 EHF131081:EHH131090 ERB131081:ERD131090 FAX131081:FAZ131090 FKT131081:FKV131090 FUP131081:FUR131090 GEL131081:GEN131090 GOH131081:GOJ131090 GYD131081:GYF131090 HHZ131081:HIB131090 HRV131081:HRX131090 IBR131081:IBT131090 ILN131081:ILP131090 IVJ131081:IVL131090 JFF131081:JFH131090 JPB131081:JPD131090 JYX131081:JYZ131090 KIT131081:KIV131090 KSP131081:KSR131090 LCL131081:LCN131090 LMH131081:LMJ131090 LWD131081:LWF131090 MFZ131081:MGB131090 MPV131081:MPX131090 MZR131081:MZT131090 NJN131081:NJP131090 NTJ131081:NTL131090 ODF131081:ODH131090 ONB131081:OND131090 OWX131081:OWZ131090 PGT131081:PGV131090 PQP131081:PQR131090 QAL131081:QAN131090 QKH131081:QKJ131090 QUD131081:QUF131090 RDZ131081:REB131090 RNV131081:RNX131090 RXR131081:RXT131090 SHN131081:SHP131090 SRJ131081:SRL131090 TBF131081:TBH131090 TLB131081:TLD131090 TUX131081:TUZ131090 UET131081:UEV131090 UOP131081:UOR131090 UYL131081:UYN131090 VIH131081:VIJ131090 VSD131081:VSF131090 WBZ131081:WCB131090 WLV131081:WLX131090 WVR131081:WVT131090 JF196617:JH196626 TB196617:TD196626 ACX196617:ACZ196626 AMT196617:AMV196626 AWP196617:AWR196626 BGL196617:BGN196626 BQH196617:BQJ196626 CAD196617:CAF196626 CJZ196617:CKB196626 CTV196617:CTX196626 DDR196617:DDT196626 DNN196617:DNP196626 DXJ196617:DXL196626 EHF196617:EHH196626 ERB196617:ERD196626 FAX196617:FAZ196626 FKT196617:FKV196626 FUP196617:FUR196626 GEL196617:GEN196626 GOH196617:GOJ196626 GYD196617:GYF196626 HHZ196617:HIB196626 HRV196617:HRX196626 IBR196617:IBT196626 ILN196617:ILP196626 IVJ196617:IVL196626 JFF196617:JFH196626 JPB196617:JPD196626 JYX196617:JYZ196626 KIT196617:KIV196626 KSP196617:KSR196626 LCL196617:LCN196626 LMH196617:LMJ196626 LWD196617:LWF196626 MFZ196617:MGB196626 MPV196617:MPX196626 MZR196617:MZT196626 NJN196617:NJP196626 NTJ196617:NTL196626 ODF196617:ODH196626 ONB196617:OND196626 OWX196617:OWZ196626 PGT196617:PGV196626 PQP196617:PQR196626 QAL196617:QAN196626 QKH196617:QKJ196626 QUD196617:QUF196626 RDZ196617:REB196626 RNV196617:RNX196626 RXR196617:RXT196626 SHN196617:SHP196626 SRJ196617:SRL196626 TBF196617:TBH196626 TLB196617:TLD196626 TUX196617:TUZ196626 UET196617:UEV196626 UOP196617:UOR196626 UYL196617:UYN196626 VIH196617:VIJ196626 VSD196617:VSF196626 WBZ196617:WCB196626 WLV196617:WLX196626 WVR196617:WVT196626 JF262153:JH262162 TB262153:TD262162 ACX262153:ACZ262162 AMT262153:AMV262162 AWP262153:AWR262162 BGL262153:BGN262162 BQH262153:BQJ262162 CAD262153:CAF262162 CJZ262153:CKB262162 CTV262153:CTX262162 DDR262153:DDT262162 DNN262153:DNP262162 DXJ262153:DXL262162 EHF262153:EHH262162 ERB262153:ERD262162 FAX262153:FAZ262162 FKT262153:FKV262162 FUP262153:FUR262162 GEL262153:GEN262162 GOH262153:GOJ262162 GYD262153:GYF262162 HHZ262153:HIB262162 HRV262153:HRX262162 IBR262153:IBT262162 ILN262153:ILP262162 IVJ262153:IVL262162 JFF262153:JFH262162 JPB262153:JPD262162 JYX262153:JYZ262162 KIT262153:KIV262162 KSP262153:KSR262162 LCL262153:LCN262162 LMH262153:LMJ262162 LWD262153:LWF262162 MFZ262153:MGB262162 MPV262153:MPX262162 MZR262153:MZT262162 NJN262153:NJP262162 NTJ262153:NTL262162 ODF262153:ODH262162 ONB262153:OND262162 OWX262153:OWZ262162 PGT262153:PGV262162 PQP262153:PQR262162 QAL262153:QAN262162 QKH262153:QKJ262162 QUD262153:QUF262162 RDZ262153:REB262162 RNV262153:RNX262162 RXR262153:RXT262162 SHN262153:SHP262162 SRJ262153:SRL262162 TBF262153:TBH262162 TLB262153:TLD262162 TUX262153:TUZ262162 UET262153:UEV262162 UOP262153:UOR262162 UYL262153:UYN262162 VIH262153:VIJ262162 VSD262153:VSF262162 WBZ262153:WCB262162 WLV262153:WLX262162 WVR262153:WVT262162 JF327689:JH327698 TB327689:TD327698 ACX327689:ACZ327698 AMT327689:AMV327698 AWP327689:AWR327698 BGL327689:BGN327698 BQH327689:BQJ327698 CAD327689:CAF327698 CJZ327689:CKB327698 CTV327689:CTX327698 DDR327689:DDT327698 DNN327689:DNP327698 DXJ327689:DXL327698 EHF327689:EHH327698 ERB327689:ERD327698 FAX327689:FAZ327698 FKT327689:FKV327698 FUP327689:FUR327698 GEL327689:GEN327698 GOH327689:GOJ327698 GYD327689:GYF327698 HHZ327689:HIB327698 HRV327689:HRX327698 IBR327689:IBT327698 ILN327689:ILP327698 IVJ327689:IVL327698 JFF327689:JFH327698 JPB327689:JPD327698 JYX327689:JYZ327698 KIT327689:KIV327698 KSP327689:KSR327698 LCL327689:LCN327698 LMH327689:LMJ327698 LWD327689:LWF327698 MFZ327689:MGB327698 MPV327689:MPX327698 MZR327689:MZT327698 NJN327689:NJP327698 NTJ327689:NTL327698 ODF327689:ODH327698 ONB327689:OND327698 OWX327689:OWZ327698 PGT327689:PGV327698 PQP327689:PQR327698 QAL327689:QAN327698 QKH327689:QKJ327698 QUD327689:QUF327698 RDZ327689:REB327698 RNV327689:RNX327698 RXR327689:RXT327698 SHN327689:SHP327698 SRJ327689:SRL327698 TBF327689:TBH327698 TLB327689:TLD327698 TUX327689:TUZ327698 UET327689:UEV327698 UOP327689:UOR327698 UYL327689:UYN327698 VIH327689:VIJ327698 VSD327689:VSF327698 WBZ327689:WCB327698 WLV327689:WLX327698 WVR327689:WVT327698 JF393225:JH393234 TB393225:TD393234 ACX393225:ACZ393234 AMT393225:AMV393234 AWP393225:AWR393234 BGL393225:BGN393234 BQH393225:BQJ393234 CAD393225:CAF393234 CJZ393225:CKB393234 CTV393225:CTX393234 DDR393225:DDT393234 DNN393225:DNP393234 DXJ393225:DXL393234 EHF393225:EHH393234 ERB393225:ERD393234 FAX393225:FAZ393234 FKT393225:FKV393234 FUP393225:FUR393234 GEL393225:GEN393234 GOH393225:GOJ393234 GYD393225:GYF393234 HHZ393225:HIB393234 HRV393225:HRX393234 IBR393225:IBT393234 ILN393225:ILP393234 IVJ393225:IVL393234 JFF393225:JFH393234 JPB393225:JPD393234 JYX393225:JYZ393234 KIT393225:KIV393234 KSP393225:KSR393234 LCL393225:LCN393234 LMH393225:LMJ393234 LWD393225:LWF393234 MFZ393225:MGB393234 MPV393225:MPX393234 MZR393225:MZT393234 NJN393225:NJP393234 NTJ393225:NTL393234 ODF393225:ODH393234 ONB393225:OND393234 OWX393225:OWZ393234 PGT393225:PGV393234 PQP393225:PQR393234 QAL393225:QAN393234 QKH393225:QKJ393234 QUD393225:QUF393234 RDZ393225:REB393234 RNV393225:RNX393234 RXR393225:RXT393234 SHN393225:SHP393234 SRJ393225:SRL393234 TBF393225:TBH393234 TLB393225:TLD393234 TUX393225:TUZ393234 UET393225:UEV393234 UOP393225:UOR393234 UYL393225:UYN393234 VIH393225:VIJ393234 VSD393225:VSF393234 WBZ393225:WCB393234 WLV393225:WLX393234 WVR393225:WVT393234 JF458761:JH458770 TB458761:TD458770 ACX458761:ACZ458770 AMT458761:AMV458770 AWP458761:AWR458770 BGL458761:BGN458770 BQH458761:BQJ458770 CAD458761:CAF458770 CJZ458761:CKB458770 CTV458761:CTX458770 DDR458761:DDT458770 DNN458761:DNP458770 DXJ458761:DXL458770 EHF458761:EHH458770 ERB458761:ERD458770 FAX458761:FAZ458770 FKT458761:FKV458770 FUP458761:FUR458770 GEL458761:GEN458770 GOH458761:GOJ458770 GYD458761:GYF458770 HHZ458761:HIB458770 HRV458761:HRX458770 IBR458761:IBT458770 ILN458761:ILP458770 IVJ458761:IVL458770 JFF458761:JFH458770 JPB458761:JPD458770 JYX458761:JYZ458770 KIT458761:KIV458770 KSP458761:KSR458770 LCL458761:LCN458770 LMH458761:LMJ458770 LWD458761:LWF458770 MFZ458761:MGB458770 MPV458761:MPX458770 MZR458761:MZT458770 NJN458761:NJP458770 NTJ458761:NTL458770 ODF458761:ODH458770 ONB458761:OND458770 OWX458761:OWZ458770 PGT458761:PGV458770 PQP458761:PQR458770 QAL458761:QAN458770 QKH458761:QKJ458770 QUD458761:QUF458770 RDZ458761:REB458770 RNV458761:RNX458770 RXR458761:RXT458770 SHN458761:SHP458770 SRJ458761:SRL458770 TBF458761:TBH458770 TLB458761:TLD458770 TUX458761:TUZ458770 UET458761:UEV458770 UOP458761:UOR458770 UYL458761:UYN458770 VIH458761:VIJ458770 VSD458761:VSF458770 WBZ458761:WCB458770 WLV458761:WLX458770 WVR458761:WVT458770 JF524297:JH524306 TB524297:TD524306 ACX524297:ACZ524306 AMT524297:AMV524306 AWP524297:AWR524306 BGL524297:BGN524306 BQH524297:BQJ524306 CAD524297:CAF524306 CJZ524297:CKB524306 CTV524297:CTX524306 DDR524297:DDT524306 DNN524297:DNP524306 DXJ524297:DXL524306 EHF524297:EHH524306 ERB524297:ERD524306 FAX524297:FAZ524306 FKT524297:FKV524306 FUP524297:FUR524306 GEL524297:GEN524306 GOH524297:GOJ524306 GYD524297:GYF524306 HHZ524297:HIB524306 HRV524297:HRX524306 IBR524297:IBT524306 ILN524297:ILP524306 IVJ524297:IVL524306 JFF524297:JFH524306 JPB524297:JPD524306 JYX524297:JYZ524306 KIT524297:KIV524306 KSP524297:KSR524306 LCL524297:LCN524306 LMH524297:LMJ524306 LWD524297:LWF524306 MFZ524297:MGB524306 MPV524297:MPX524306 MZR524297:MZT524306 NJN524297:NJP524306 NTJ524297:NTL524306 ODF524297:ODH524306 ONB524297:OND524306 OWX524297:OWZ524306 PGT524297:PGV524306 PQP524297:PQR524306 QAL524297:QAN524306 QKH524297:QKJ524306 QUD524297:QUF524306 RDZ524297:REB524306 RNV524297:RNX524306 RXR524297:RXT524306 SHN524297:SHP524306 SRJ524297:SRL524306 TBF524297:TBH524306 TLB524297:TLD524306 TUX524297:TUZ524306 UET524297:UEV524306 UOP524297:UOR524306 UYL524297:UYN524306 VIH524297:VIJ524306 VSD524297:VSF524306 WBZ524297:WCB524306 WLV524297:WLX524306 WVR524297:WVT524306 JF589833:JH589842 TB589833:TD589842 ACX589833:ACZ589842 AMT589833:AMV589842 AWP589833:AWR589842 BGL589833:BGN589842 BQH589833:BQJ589842 CAD589833:CAF589842 CJZ589833:CKB589842 CTV589833:CTX589842 DDR589833:DDT589842 DNN589833:DNP589842 DXJ589833:DXL589842 EHF589833:EHH589842 ERB589833:ERD589842 FAX589833:FAZ589842 FKT589833:FKV589842 FUP589833:FUR589842 GEL589833:GEN589842 GOH589833:GOJ589842 GYD589833:GYF589842 HHZ589833:HIB589842 HRV589833:HRX589842 IBR589833:IBT589842 ILN589833:ILP589842 IVJ589833:IVL589842 JFF589833:JFH589842 JPB589833:JPD589842 JYX589833:JYZ589842 KIT589833:KIV589842 KSP589833:KSR589842 LCL589833:LCN589842 LMH589833:LMJ589842 LWD589833:LWF589842 MFZ589833:MGB589842 MPV589833:MPX589842 MZR589833:MZT589842 NJN589833:NJP589842 NTJ589833:NTL589842 ODF589833:ODH589842 ONB589833:OND589842 OWX589833:OWZ589842 PGT589833:PGV589842 PQP589833:PQR589842 QAL589833:QAN589842 QKH589833:QKJ589842 QUD589833:QUF589842 RDZ589833:REB589842 RNV589833:RNX589842 RXR589833:RXT589842 SHN589833:SHP589842 SRJ589833:SRL589842 TBF589833:TBH589842 TLB589833:TLD589842 TUX589833:TUZ589842 UET589833:UEV589842 UOP589833:UOR589842 UYL589833:UYN589842 VIH589833:VIJ589842 VSD589833:VSF589842 WBZ589833:WCB589842 WLV589833:WLX589842 WVR589833:WVT589842 JF655369:JH655378 TB655369:TD655378 ACX655369:ACZ655378 AMT655369:AMV655378 AWP655369:AWR655378 BGL655369:BGN655378 BQH655369:BQJ655378 CAD655369:CAF655378 CJZ655369:CKB655378 CTV655369:CTX655378 DDR655369:DDT655378 DNN655369:DNP655378 DXJ655369:DXL655378 EHF655369:EHH655378 ERB655369:ERD655378 FAX655369:FAZ655378 FKT655369:FKV655378 FUP655369:FUR655378 GEL655369:GEN655378 GOH655369:GOJ655378 GYD655369:GYF655378 HHZ655369:HIB655378 HRV655369:HRX655378 IBR655369:IBT655378 ILN655369:ILP655378 IVJ655369:IVL655378 JFF655369:JFH655378 JPB655369:JPD655378 JYX655369:JYZ655378 KIT655369:KIV655378 KSP655369:KSR655378 LCL655369:LCN655378 LMH655369:LMJ655378 LWD655369:LWF655378 MFZ655369:MGB655378 MPV655369:MPX655378 MZR655369:MZT655378 NJN655369:NJP655378 NTJ655369:NTL655378 ODF655369:ODH655378 ONB655369:OND655378 OWX655369:OWZ655378 PGT655369:PGV655378 PQP655369:PQR655378 QAL655369:QAN655378 QKH655369:QKJ655378 QUD655369:QUF655378 RDZ655369:REB655378 RNV655369:RNX655378 RXR655369:RXT655378 SHN655369:SHP655378 SRJ655369:SRL655378 TBF655369:TBH655378 TLB655369:TLD655378 TUX655369:TUZ655378 UET655369:UEV655378 UOP655369:UOR655378 UYL655369:UYN655378 VIH655369:VIJ655378 VSD655369:VSF655378 WBZ655369:WCB655378 WLV655369:WLX655378 WVR655369:WVT655378 JF720905:JH720914 TB720905:TD720914 ACX720905:ACZ720914 AMT720905:AMV720914 AWP720905:AWR720914 BGL720905:BGN720914 BQH720905:BQJ720914 CAD720905:CAF720914 CJZ720905:CKB720914 CTV720905:CTX720914 DDR720905:DDT720914 DNN720905:DNP720914 DXJ720905:DXL720914 EHF720905:EHH720914 ERB720905:ERD720914 FAX720905:FAZ720914 FKT720905:FKV720914 FUP720905:FUR720914 GEL720905:GEN720914 GOH720905:GOJ720914 GYD720905:GYF720914 HHZ720905:HIB720914 HRV720905:HRX720914 IBR720905:IBT720914 ILN720905:ILP720914 IVJ720905:IVL720914 JFF720905:JFH720914 JPB720905:JPD720914 JYX720905:JYZ720914 KIT720905:KIV720914 KSP720905:KSR720914 LCL720905:LCN720914 LMH720905:LMJ720914 LWD720905:LWF720914 MFZ720905:MGB720914 MPV720905:MPX720914 MZR720905:MZT720914 NJN720905:NJP720914 NTJ720905:NTL720914 ODF720905:ODH720914 ONB720905:OND720914 OWX720905:OWZ720914 PGT720905:PGV720914 PQP720905:PQR720914 QAL720905:QAN720914 QKH720905:QKJ720914 QUD720905:QUF720914 RDZ720905:REB720914 RNV720905:RNX720914 RXR720905:RXT720914 SHN720905:SHP720914 SRJ720905:SRL720914 TBF720905:TBH720914 TLB720905:TLD720914 TUX720905:TUZ720914 UET720905:UEV720914 UOP720905:UOR720914 UYL720905:UYN720914 VIH720905:VIJ720914 VSD720905:VSF720914 WBZ720905:WCB720914 WLV720905:WLX720914 WVR720905:WVT720914 JF786441:JH786450 TB786441:TD786450 ACX786441:ACZ786450 AMT786441:AMV786450 AWP786441:AWR786450 BGL786441:BGN786450 BQH786441:BQJ786450 CAD786441:CAF786450 CJZ786441:CKB786450 CTV786441:CTX786450 DDR786441:DDT786450 DNN786441:DNP786450 DXJ786441:DXL786450 EHF786441:EHH786450 ERB786441:ERD786450 FAX786441:FAZ786450 FKT786441:FKV786450 FUP786441:FUR786450 GEL786441:GEN786450 GOH786441:GOJ786450 GYD786441:GYF786450 HHZ786441:HIB786450 HRV786441:HRX786450 IBR786441:IBT786450 ILN786441:ILP786450 IVJ786441:IVL786450 JFF786441:JFH786450 JPB786441:JPD786450 JYX786441:JYZ786450 KIT786441:KIV786450 KSP786441:KSR786450 LCL786441:LCN786450 LMH786441:LMJ786450 LWD786441:LWF786450 MFZ786441:MGB786450 MPV786441:MPX786450 MZR786441:MZT786450 NJN786441:NJP786450 NTJ786441:NTL786450 ODF786441:ODH786450 ONB786441:OND786450 OWX786441:OWZ786450 PGT786441:PGV786450 PQP786441:PQR786450 QAL786441:QAN786450 QKH786441:QKJ786450 QUD786441:QUF786450 RDZ786441:REB786450 RNV786441:RNX786450 RXR786441:RXT786450 SHN786441:SHP786450 SRJ786441:SRL786450 TBF786441:TBH786450 TLB786441:TLD786450 TUX786441:TUZ786450 UET786441:UEV786450 UOP786441:UOR786450 UYL786441:UYN786450 VIH786441:VIJ786450 VSD786441:VSF786450 WBZ786441:WCB786450 WLV786441:WLX786450 WVR786441:WVT786450 JF851977:JH851986 TB851977:TD851986 ACX851977:ACZ851986 AMT851977:AMV851986 AWP851977:AWR851986 BGL851977:BGN851986 BQH851977:BQJ851986 CAD851977:CAF851986 CJZ851977:CKB851986 CTV851977:CTX851986 DDR851977:DDT851986 DNN851977:DNP851986 DXJ851977:DXL851986 EHF851977:EHH851986 ERB851977:ERD851986 FAX851977:FAZ851986 FKT851977:FKV851986 FUP851977:FUR851986 GEL851977:GEN851986 GOH851977:GOJ851986 GYD851977:GYF851986 HHZ851977:HIB851986 HRV851977:HRX851986 IBR851977:IBT851986 ILN851977:ILP851986 IVJ851977:IVL851986 JFF851977:JFH851986 JPB851977:JPD851986 JYX851977:JYZ851986 KIT851977:KIV851986 KSP851977:KSR851986 LCL851977:LCN851986 LMH851977:LMJ851986 LWD851977:LWF851986 MFZ851977:MGB851986 MPV851977:MPX851986 MZR851977:MZT851986 NJN851977:NJP851986 NTJ851977:NTL851986 ODF851977:ODH851986 ONB851977:OND851986 OWX851977:OWZ851986 PGT851977:PGV851986 PQP851977:PQR851986 QAL851977:QAN851986 QKH851977:QKJ851986 QUD851977:QUF851986 RDZ851977:REB851986 RNV851977:RNX851986 RXR851977:RXT851986 SHN851977:SHP851986 SRJ851977:SRL851986 TBF851977:TBH851986 TLB851977:TLD851986 TUX851977:TUZ851986 UET851977:UEV851986 UOP851977:UOR851986 UYL851977:UYN851986 VIH851977:VIJ851986 VSD851977:VSF851986 WBZ851977:WCB851986 WLV851977:WLX851986 WVR851977:WVT851986 JF917513:JH917522 TB917513:TD917522 ACX917513:ACZ917522 AMT917513:AMV917522 AWP917513:AWR917522 BGL917513:BGN917522 BQH917513:BQJ917522 CAD917513:CAF917522 CJZ917513:CKB917522 CTV917513:CTX917522 DDR917513:DDT917522 DNN917513:DNP917522 DXJ917513:DXL917522 EHF917513:EHH917522 ERB917513:ERD917522 FAX917513:FAZ917522 FKT917513:FKV917522 FUP917513:FUR917522 GEL917513:GEN917522 GOH917513:GOJ917522 GYD917513:GYF917522 HHZ917513:HIB917522 HRV917513:HRX917522 IBR917513:IBT917522 ILN917513:ILP917522 IVJ917513:IVL917522 JFF917513:JFH917522 JPB917513:JPD917522 JYX917513:JYZ917522 KIT917513:KIV917522 KSP917513:KSR917522 LCL917513:LCN917522 LMH917513:LMJ917522 LWD917513:LWF917522 MFZ917513:MGB917522 MPV917513:MPX917522 MZR917513:MZT917522 NJN917513:NJP917522 NTJ917513:NTL917522 ODF917513:ODH917522 ONB917513:OND917522 OWX917513:OWZ917522 PGT917513:PGV917522 PQP917513:PQR917522 QAL917513:QAN917522 QKH917513:QKJ917522 QUD917513:QUF917522 RDZ917513:REB917522 RNV917513:RNX917522 RXR917513:RXT917522 SHN917513:SHP917522 SRJ917513:SRL917522 TBF917513:TBH917522 TLB917513:TLD917522 TUX917513:TUZ917522 UET917513:UEV917522 UOP917513:UOR917522 UYL917513:UYN917522 VIH917513:VIJ917522 VSD917513:VSF917522 WBZ917513:WCB917522 WLV917513:WLX917522 WVR917513:WVT917522 JF983049:JH983058 TB983049:TD983058 ACX983049:ACZ983058 AMT983049:AMV983058 AWP983049:AWR983058 BGL983049:BGN983058 BQH983049:BQJ983058 CAD983049:CAF983058 CJZ983049:CKB983058 CTV983049:CTX983058 DDR983049:DDT983058 DNN983049:DNP983058 DXJ983049:DXL983058 EHF983049:EHH983058 ERB983049:ERD983058 FAX983049:FAZ983058 FKT983049:FKV983058 FUP983049:FUR983058 GEL983049:GEN983058 GOH983049:GOJ983058 GYD983049:GYF983058 HHZ983049:HIB983058 HRV983049:HRX983058 IBR983049:IBT983058 ILN983049:ILP983058 IVJ983049:IVL983058 JFF983049:JFH983058 JPB983049:JPD983058 JYX983049:JYZ983058 KIT983049:KIV983058 KSP983049:KSR983058 LCL983049:LCN983058 LMH983049:LMJ983058 LWD983049:LWF983058 MFZ983049:MGB983058 MPV983049:MPX983058 MZR983049:MZT983058 NJN983049:NJP983058 NTJ983049:NTL983058 ODF983049:ODH983058 ONB983049:OND983058 OWX983049:OWZ983058 PGT983049:PGV983058 PQP983049:PQR983058 QAL983049:QAN983058 QKH983049:QKJ983058 QUD983049:QUF983058 RDZ983049:REB983058 RNV983049:RNX983058 RXR983049:RXT983058 SHN983049:SHP983058 SRJ983049:SRL983058 TBF983049:TBH983058 TLB983049:TLD983058 TUX983049:TUZ983058 UET983049:UEV983058 UOP983049:UOR983058 UYL983049:UYN983058 VIH983049:VIJ983058 VSD983049:VSF983058 WBZ983049:WCB983058 WLV983049:WLX983058 WVR983049:WVT983058 L37:L46 JF23:JH32 TB23:TD32 ACX23:ACZ32 AMT23:AMV32 AWP23:AWR32 BGL23:BGN32 BQH23:BQJ32 CAD23:CAF32 CJZ23:CKB32 CTV23:CTX32 DDR23:DDT32 DNN23:DNP32 DXJ23:DXL32 EHF23:EHH32 ERB23:ERD32 FAX23:FAZ32 FKT23:FKV32 FUP23:FUR32 GEL23:GEN32 GOH23:GOJ32 GYD23:GYF32 HHZ23:HIB32 HRV23:HRX32 IBR23:IBT32 ILN23:ILP32 IVJ23:IVL32 JFF23:JFH32 JPB23:JPD32 JYX23:JYZ32 KIT23:KIV32 KSP23:KSR32 LCL23:LCN32 LMH23:LMJ32 LWD23:LWF32 MFZ23:MGB32 MPV23:MPX32 MZR23:MZT32 NJN23:NJP32 NTJ23:NTL32 ODF23:ODH32 ONB23:OND32 OWX23:OWZ32 PGT23:PGV32 PQP23:PQR32 QAL23:QAN32 QKH23:QKJ32 QUD23:QUF32 RDZ23:REB32 RNV23:RNX32 RXR23:RXT32 SHN23:SHP32 SRJ23:SRL32 TBF23:TBH32 TLB23:TLD32 TUX23:TUZ32 UET23:UEV32 UOP23:UOR32 UYL23:UYN32 VIH23:VIJ32 VSD23:VSF32 WBZ23:WCB32 WLV23:WLX32 WVR23:WVT32 JF65559:JH65568 TB65559:TD65568 ACX65559:ACZ65568 AMT65559:AMV65568 AWP65559:AWR65568 BGL65559:BGN65568 BQH65559:BQJ65568 CAD65559:CAF65568 CJZ65559:CKB65568 CTV65559:CTX65568 DDR65559:DDT65568 DNN65559:DNP65568 DXJ65559:DXL65568 EHF65559:EHH65568 ERB65559:ERD65568 FAX65559:FAZ65568 FKT65559:FKV65568 FUP65559:FUR65568 GEL65559:GEN65568 GOH65559:GOJ65568 GYD65559:GYF65568 HHZ65559:HIB65568 HRV65559:HRX65568 IBR65559:IBT65568 ILN65559:ILP65568 IVJ65559:IVL65568 JFF65559:JFH65568 JPB65559:JPD65568 JYX65559:JYZ65568 KIT65559:KIV65568 KSP65559:KSR65568 LCL65559:LCN65568 LMH65559:LMJ65568 LWD65559:LWF65568 MFZ65559:MGB65568 MPV65559:MPX65568 MZR65559:MZT65568 NJN65559:NJP65568 NTJ65559:NTL65568 ODF65559:ODH65568 ONB65559:OND65568 OWX65559:OWZ65568 PGT65559:PGV65568 PQP65559:PQR65568 QAL65559:QAN65568 QKH65559:QKJ65568 QUD65559:QUF65568 RDZ65559:REB65568 RNV65559:RNX65568 RXR65559:RXT65568 SHN65559:SHP65568 SRJ65559:SRL65568 TBF65559:TBH65568 TLB65559:TLD65568 TUX65559:TUZ65568 UET65559:UEV65568 UOP65559:UOR65568 UYL65559:UYN65568 VIH65559:VIJ65568 VSD65559:VSF65568 WBZ65559:WCB65568 WLV65559:WLX65568 WVR65559:WVT65568 JF131095:JH131104 TB131095:TD131104 ACX131095:ACZ131104 AMT131095:AMV131104 AWP131095:AWR131104 BGL131095:BGN131104 BQH131095:BQJ131104 CAD131095:CAF131104 CJZ131095:CKB131104 CTV131095:CTX131104 DDR131095:DDT131104 DNN131095:DNP131104 DXJ131095:DXL131104 EHF131095:EHH131104 ERB131095:ERD131104 FAX131095:FAZ131104 FKT131095:FKV131104 FUP131095:FUR131104 GEL131095:GEN131104 GOH131095:GOJ131104 GYD131095:GYF131104 HHZ131095:HIB131104 HRV131095:HRX131104 IBR131095:IBT131104 ILN131095:ILP131104 IVJ131095:IVL131104 JFF131095:JFH131104 JPB131095:JPD131104 JYX131095:JYZ131104 KIT131095:KIV131104 KSP131095:KSR131104 LCL131095:LCN131104 LMH131095:LMJ131104 LWD131095:LWF131104 MFZ131095:MGB131104 MPV131095:MPX131104 MZR131095:MZT131104 NJN131095:NJP131104 NTJ131095:NTL131104 ODF131095:ODH131104 ONB131095:OND131104 OWX131095:OWZ131104 PGT131095:PGV131104 PQP131095:PQR131104 QAL131095:QAN131104 QKH131095:QKJ131104 QUD131095:QUF131104 RDZ131095:REB131104 RNV131095:RNX131104 RXR131095:RXT131104 SHN131095:SHP131104 SRJ131095:SRL131104 TBF131095:TBH131104 TLB131095:TLD131104 TUX131095:TUZ131104 UET131095:UEV131104 UOP131095:UOR131104 UYL131095:UYN131104 VIH131095:VIJ131104 VSD131095:VSF131104 WBZ131095:WCB131104 WLV131095:WLX131104 WVR131095:WVT131104 JF196631:JH196640 TB196631:TD196640 ACX196631:ACZ196640 AMT196631:AMV196640 AWP196631:AWR196640 BGL196631:BGN196640 BQH196631:BQJ196640 CAD196631:CAF196640 CJZ196631:CKB196640 CTV196631:CTX196640 DDR196631:DDT196640 DNN196631:DNP196640 DXJ196631:DXL196640 EHF196631:EHH196640 ERB196631:ERD196640 FAX196631:FAZ196640 FKT196631:FKV196640 FUP196631:FUR196640 GEL196631:GEN196640 GOH196631:GOJ196640 GYD196631:GYF196640 HHZ196631:HIB196640 HRV196631:HRX196640 IBR196631:IBT196640 ILN196631:ILP196640 IVJ196631:IVL196640 JFF196631:JFH196640 JPB196631:JPD196640 JYX196631:JYZ196640 KIT196631:KIV196640 KSP196631:KSR196640 LCL196631:LCN196640 LMH196631:LMJ196640 LWD196631:LWF196640 MFZ196631:MGB196640 MPV196631:MPX196640 MZR196631:MZT196640 NJN196631:NJP196640 NTJ196631:NTL196640 ODF196631:ODH196640 ONB196631:OND196640 OWX196631:OWZ196640 PGT196631:PGV196640 PQP196631:PQR196640 QAL196631:QAN196640 QKH196631:QKJ196640 QUD196631:QUF196640 RDZ196631:REB196640 RNV196631:RNX196640 RXR196631:RXT196640 SHN196631:SHP196640 SRJ196631:SRL196640 TBF196631:TBH196640 TLB196631:TLD196640 TUX196631:TUZ196640 UET196631:UEV196640 UOP196631:UOR196640 UYL196631:UYN196640 VIH196631:VIJ196640 VSD196631:VSF196640 WBZ196631:WCB196640 WLV196631:WLX196640 WVR196631:WVT196640 JF262167:JH262176 TB262167:TD262176 ACX262167:ACZ262176 AMT262167:AMV262176 AWP262167:AWR262176 BGL262167:BGN262176 BQH262167:BQJ262176 CAD262167:CAF262176 CJZ262167:CKB262176 CTV262167:CTX262176 DDR262167:DDT262176 DNN262167:DNP262176 DXJ262167:DXL262176 EHF262167:EHH262176 ERB262167:ERD262176 FAX262167:FAZ262176 FKT262167:FKV262176 FUP262167:FUR262176 GEL262167:GEN262176 GOH262167:GOJ262176 GYD262167:GYF262176 HHZ262167:HIB262176 HRV262167:HRX262176 IBR262167:IBT262176 ILN262167:ILP262176 IVJ262167:IVL262176 JFF262167:JFH262176 JPB262167:JPD262176 JYX262167:JYZ262176 KIT262167:KIV262176 KSP262167:KSR262176 LCL262167:LCN262176 LMH262167:LMJ262176 LWD262167:LWF262176 MFZ262167:MGB262176 MPV262167:MPX262176 MZR262167:MZT262176 NJN262167:NJP262176 NTJ262167:NTL262176 ODF262167:ODH262176 ONB262167:OND262176 OWX262167:OWZ262176 PGT262167:PGV262176 PQP262167:PQR262176 QAL262167:QAN262176 QKH262167:QKJ262176 QUD262167:QUF262176 RDZ262167:REB262176 RNV262167:RNX262176 RXR262167:RXT262176 SHN262167:SHP262176 SRJ262167:SRL262176 TBF262167:TBH262176 TLB262167:TLD262176 TUX262167:TUZ262176 UET262167:UEV262176 UOP262167:UOR262176 UYL262167:UYN262176 VIH262167:VIJ262176 VSD262167:VSF262176 WBZ262167:WCB262176 WLV262167:WLX262176 WVR262167:WVT262176 JF327703:JH327712 TB327703:TD327712 ACX327703:ACZ327712 AMT327703:AMV327712 AWP327703:AWR327712 BGL327703:BGN327712 BQH327703:BQJ327712 CAD327703:CAF327712 CJZ327703:CKB327712 CTV327703:CTX327712 DDR327703:DDT327712 DNN327703:DNP327712 DXJ327703:DXL327712 EHF327703:EHH327712 ERB327703:ERD327712 FAX327703:FAZ327712 FKT327703:FKV327712 FUP327703:FUR327712 GEL327703:GEN327712 GOH327703:GOJ327712 GYD327703:GYF327712 HHZ327703:HIB327712 HRV327703:HRX327712 IBR327703:IBT327712 ILN327703:ILP327712 IVJ327703:IVL327712 JFF327703:JFH327712 JPB327703:JPD327712 JYX327703:JYZ327712 KIT327703:KIV327712 KSP327703:KSR327712 LCL327703:LCN327712 LMH327703:LMJ327712 LWD327703:LWF327712 MFZ327703:MGB327712 MPV327703:MPX327712 MZR327703:MZT327712 NJN327703:NJP327712 NTJ327703:NTL327712 ODF327703:ODH327712 ONB327703:OND327712 OWX327703:OWZ327712 PGT327703:PGV327712 PQP327703:PQR327712 QAL327703:QAN327712 QKH327703:QKJ327712 QUD327703:QUF327712 RDZ327703:REB327712 RNV327703:RNX327712 RXR327703:RXT327712 SHN327703:SHP327712 SRJ327703:SRL327712 TBF327703:TBH327712 TLB327703:TLD327712 TUX327703:TUZ327712 UET327703:UEV327712 UOP327703:UOR327712 UYL327703:UYN327712 VIH327703:VIJ327712 VSD327703:VSF327712 WBZ327703:WCB327712 WLV327703:WLX327712 WVR327703:WVT327712 JF393239:JH393248 TB393239:TD393248 ACX393239:ACZ393248 AMT393239:AMV393248 AWP393239:AWR393248 BGL393239:BGN393248 BQH393239:BQJ393248 CAD393239:CAF393248 CJZ393239:CKB393248 CTV393239:CTX393248 DDR393239:DDT393248 DNN393239:DNP393248 DXJ393239:DXL393248 EHF393239:EHH393248 ERB393239:ERD393248 FAX393239:FAZ393248 FKT393239:FKV393248 FUP393239:FUR393248 GEL393239:GEN393248 GOH393239:GOJ393248 GYD393239:GYF393248 HHZ393239:HIB393248 HRV393239:HRX393248 IBR393239:IBT393248 ILN393239:ILP393248 IVJ393239:IVL393248 JFF393239:JFH393248 JPB393239:JPD393248 JYX393239:JYZ393248 KIT393239:KIV393248 KSP393239:KSR393248 LCL393239:LCN393248 LMH393239:LMJ393248 LWD393239:LWF393248 MFZ393239:MGB393248 MPV393239:MPX393248 MZR393239:MZT393248 NJN393239:NJP393248 NTJ393239:NTL393248 ODF393239:ODH393248 ONB393239:OND393248 OWX393239:OWZ393248 PGT393239:PGV393248 PQP393239:PQR393248 QAL393239:QAN393248 QKH393239:QKJ393248 QUD393239:QUF393248 RDZ393239:REB393248 RNV393239:RNX393248 RXR393239:RXT393248 SHN393239:SHP393248 SRJ393239:SRL393248 TBF393239:TBH393248 TLB393239:TLD393248 TUX393239:TUZ393248 UET393239:UEV393248 UOP393239:UOR393248 UYL393239:UYN393248 VIH393239:VIJ393248 VSD393239:VSF393248 WBZ393239:WCB393248 WLV393239:WLX393248 WVR393239:WVT393248 JF458775:JH458784 TB458775:TD458784 ACX458775:ACZ458784 AMT458775:AMV458784 AWP458775:AWR458784 BGL458775:BGN458784 BQH458775:BQJ458784 CAD458775:CAF458784 CJZ458775:CKB458784 CTV458775:CTX458784 DDR458775:DDT458784 DNN458775:DNP458784 DXJ458775:DXL458784 EHF458775:EHH458784 ERB458775:ERD458784 FAX458775:FAZ458784 FKT458775:FKV458784 FUP458775:FUR458784 GEL458775:GEN458784 GOH458775:GOJ458784 GYD458775:GYF458784 HHZ458775:HIB458784 HRV458775:HRX458784 IBR458775:IBT458784 ILN458775:ILP458784 IVJ458775:IVL458784 JFF458775:JFH458784 JPB458775:JPD458784 JYX458775:JYZ458784 KIT458775:KIV458784 KSP458775:KSR458784 LCL458775:LCN458784 LMH458775:LMJ458784 LWD458775:LWF458784 MFZ458775:MGB458784 MPV458775:MPX458784 MZR458775:MZT458784 NJN458775:NJP458784 NTJ458775:NTL458784 ODF458775:ODH458784 ONB458775:OND458784 OWX458775:OWZ458784 PGT458775:PGV458784 PQP458775:PQR458784 QAL458775:QAN458784 QKH458775:QKJ458784 QUD458775:QUF458784 RDZ458775:REB458784 RNV458775:RNX458784 RXR458775:RXT458784 SHN458775:SHP458784 SRJ458775:SRL458784 TBF458775:TBH458784 TLB458775:TLD458784 TUX458775:TUZ458784 UET458775:UEV458784 UOP458775:UOR458784 UYL458775:UYN458784 VIH458775:VIJ458784 VSD458775:VSF458784 WBZ458775:WCB458784 WLV458775:WLX458784 WVR458775:WVT458784 JF524311:JH524320 TB524311:TD524320 ACX524311:ACZ524320 AMT524311:AMV524320 AWP524311:AWR524320 BGL524311:BGN524320 BQH524311:BQJ524320 CAD524311:CAF524320 CJZ524311:CKB524320 CTV524311:CTX524320 DDR524311:DDT524320 DNN524311:DNP524320 DXJ524311:DXL524320 EHF524311:EHH524320 ERB524311:ERD524320 FAX524311:FAZ524320 FKT524311:FKV524320 FUP524311:FUR524320 GEL524311:GEN524320 GOH524311:GOJ524320 GYD524311:GYF524320 HHZ524311:HIB524320 HRV524311:HRX524320 IBR524311:IBT524320 ILN524311:ILP524320 IVJ524311:IVL524320 JFF524311:JFH524320 JPB524311:JPD524320 JYX524311:JYZ524320 KIT524311:KIV524320 KSP524311:KSR524320 LCL524311:LCN524320 LMH524311:LMJ524320 LWD524311:LWF524320 MFZ524311:MGB524320 MPV524311:MPX524320 MZR524311:MZT524320 NJN524311:NJP524320 NTJ524311:NTL524320 ODF524311:ODH524320 ONB524311:OND524320 OWX524311:OWZ524320 PGT524311:PGV524320 PQP524311:PQR524320 QAL524311:QAN524320 QKH524311:QKJ524320 QUD524311:QUF524320 RDZ524311:REB524320 RNV524311:RNX524320 RXR524311:RXT524320 SHN524311:SHP524320 SRJ524311:SRL524320 TBF524311:TBH524320 TLB524311:TLD524320 TUX524311:TUZ524320 UET524311:UEV524320 UOP524311:UOR524320 UYL524311:UYN524320 VIH524311:VIJ524320 VSD524311:VSF524320 WBZ524311:WCB524320 WLV524311:WLX524320 WVR524311:WVT524320 JF589847:JH589856 TB589847:TD589856 ACX589847:ACZ589856 AMT589847:AMV589856 AWP589847:AWR589856 BGL589847:BGN589856 BQH589847:BQJ589856 CAD589847:CAF589856 CJZ589847:CKB589856 CTV589847:CTX589856 DDR589847:DDT589856 DNN589847:DNP589856 DXJ589847:DXL589856 EHF589847:EHH589856 ERB589847:ERD589856 FAX589847:FAZ589856 FKT589847:FKV589856 FUP589847:FUR589856 GEL589847:GEN589856 GOH589847:GOJ589856 GYD589847:GYF589856 HHZ589847:HIB589856 HRV589847:HRX589856 IBR589847:IBT589856 ILN589847:ILP589856 IVJ589847:IVL589856 JFF589847:JFH589856 JPB589847:JPD589856 JYX589847:JYZ589856 KIT589847:KIV589856 KSP589847:KSR589856 LCL589847:LCN589856 LMH589847:LMJ589856 LWD589847:LWF589856 MFZ589847:MGB589856 MPV589847:MPX589856 MZR589847:MZT589856 NJN589847:NJP589856 NTJ589847:NTL589856 ODF589847:ODH589856 ONB589847:OND589856 OWX589847:OWZ589856 PGT589847:PGV589856 PQP589847:PQR589856 QAL589847:QAN589856 QKH589847:QKJ589856 QUD589847:QUF589856 RDZ589847:REB589856 RNV589847:RNX589856 RXR589847:RXT589856 SHN589847:SHP589856 SRJ589847:SRL589856 TBF589847:TBH589856 TLB589847:TLD589856 TUX589847:TUZ589856 UET589847:UEV589856 UOP589847:UOR589856 UYL589847:UYN589856 VIH589847:VIJ589856 VSD589847:VSF589856 WBZ589847:WCB589856 WLV589847:WLX589856 WVR589847:WVT589856 JF655383:JH655392 TB655383:TD655392 ACX655383:ACZ655392 AMT655383:AMV655392 AWP655383:AWR655392 BGL655383:BGN655392 BQH655383:BQJ655392 CAD655383:CAF655392 CJZ655383:CKB655392 CTV655383:CTX655392 DDR655383:DDT655392 DNN655383:DNP655392 DXJ655383:DXL655392 EHF655383:EHH655392 ERB655383:ERD655392 FAX655383:FAZ655392 FKT655383:FKV655392 FUP655383:FUR655392 GEL655383:GEN655392 GOH655383:GOJ655392 GYD655383:GYF655392 HHZ655383:HIB655392 HRV655383:HRX655392 IBR655383:IBT655392 ILN655383:ILP655392 IVJ655383:IVL655392 JFF655383:JFH655392 JPB655383:JPD655392 JYX655383:JYZ655392 KIT655383:KIV655392 KSP655383:KSR655392 LCL655383:LCN655392 LMH655383:LMJ655392 LWD655383:LWF655392 MFZ655383:MGB655392 MPV655383:MPX655392 MZR655383:MZT655392 NJN655383:NJP655392 NTJ655383:NTL655392 ODF655383:ODH655392 ONB655383:OND655392 OWX655383:OWZ655392 PGT655383:PGV655392 PQP655383:PQR655392 QAL655383:QAN655392 QKH655383:QKJ655392 QUD655383:QUF655392 RDZ655383:REB655392 RNV655383:RNX655392 RXR655383:RXT655392 SHN655383:SHP655392 SRJ655383:SRL655392 TBF655383:TBH655392 TLB655383:TLD655392 TUX655383:TUZ655392 UET655383:UEV655392 UOP655383:UOR655392 UYL655383:UYN655392 VIH655383:VIJ655392 VSD655383:VSF655392 WBZ655383:WCB655392 WLV655383:WLX655392 WVR655383:WVT655392 JF720919:JH720928 TB720919:TD720928 ACX720919:ACZ720928 AMT720919:AMV720928 AWP720919:AWR720928 BGL720919:BGN720928 BQH720919:BQJ720928 CAD720919:CAF720928 CJZ720919:CKB720928 CTV720919:CTX720928 DDR720919:DDT720928 DNN720919:DNP720928 DXJ720919:DXL720928 EHF720919:EHH720928 ERB720919:ERD720928 FAX720919:FAZ720928 FKT720919:FKV720928 FUP720919:FUR720928 GEL720919:GEN720928 GOH720919:GOJ720928 GYD720919:GYF720928 HHZ720919:HIB720928 HRV720919:HRX720928 IBR720919:IBT720928 ILN720919:ILP720928 IVJ720919:IVL720928 JFF720919:JFH720928 JPB720919:JPD720928 JYX720919:JYZ720928 KIT720919:KIV720928 KSP720919:KSR720928 LCL720919:LCN720928 LMH720919:LMJ720928 LWD720919:LWF720928 MFZ720919:MGB720928 MPV720919:MPX720928 MZR720919:MZT720928 NJN720919:NJP720928 NTJ720919:NTL720928 ODF720919:ODH720928 ONB720919:OND720928 OWX720919:OWZ720928 PGT720919:PGV720928 PQP720919:PQR720928 QAL720919:QAN720928 QKH720919:QKJ720928 QUD720919:QUF720928 RDZ720919:REB720928 RNV720919:RNX720928 RXR720919:RXT720928 SHN720919:SHP720928 SRJ720919:SRL720928 TBF720919:TBH720928 TLB720919:TLD720928 TUX720919:TUZ720928 UET720919:UEV720928 UOP720919:UOR720928 UYL720919:UYN720928 VIH720919:VIJ720928 VSD720919:VSF720928 WBZ720919:WCB720928 WLV720919:WLX720928 WVR720919:WVT720928 JF786455:JH786464 TB786455:TD786464 ACX786455:ACZ786464 AMT786455:AMV786464 AWP786455:AWR786464 BGL786455:BGN786464 BQH786455:BQJ786464 CAD786455:CAF786464 CJZ786455:CKB786464 CTV786455:CTX786464 DDR786455:DDT786464 DNN786455:DNP786464 DXJ786455:DXL786464 EHF786455:EHH786464 ERB786455:ERD786464 FAX786455:FAZ786464 FKT786455:FKV786464 FUP786455:FUR786464 GEL786455:GEN786464 GOH786455:GOJ786464 GYD786455:GYF786464 HHZ786455:HIB786464 HRV786455:HRX786464 IBR786455:IBT786464 ILN786455:ILP786464 IVJ786455:IVL786464 JFF786455:JFH786464 JPB786455:JPD786464 JYX786455:JYZ786464 KIT786455:KIV786464 KSP786455:KSR786464 LCL786455:LCN786464 LMH786455:LMJ786464 LWD786455:LWF786464 MFZ786455:MGB786464 MPV786455:MPX786464 MZR786455:MZT786464 NJN786455:NJP786464 NTJ786455:NTL786464 ODF786455:ODH786464 ONB786455:OND786464 OWX786455:OWZ786464 PGT786455:PGV786464 PQP786455:PQR786464 QAL786455:QAN786464 QKH786455:QKJ786464 QUD786455:QUF786464 RDZ786455:REB786464 RNV786455:RNX786464 RXR786455:RXT786464 SHN786455:SHP786464 SRJ786455:SRL786464 TBF786455:TBH786464 TLB786455:TLD786464 TUX786455:TUZ786464 UET786455:UEV786464 UOP786455:UOR786464 UYL786455:UYN786464 VIH786455:VIJ786464 VSD786455:VSF786464 WBZ786455:WCB786464 WLV786455:WLX786464 WVR786455:WVT786464 JF851991:JH852000 TB851991:TD852000 ACX851991:ACZ852000 AMT851991:AMV852000 AWP851991:AWR852000 BGL851991:BGN852000 BQH851991:BQJ852000 CAD851991:CAF852000 CJZ851991:CKB852000 CTV851991:CTX852000 DDR851991:DDT852000 DNN851991:DNP852000 DXJ851991:DXL852000 EHF851991:EHH852000 ERB851991:ERD852000 FAX851991:FAZ852000 FKT851991:FKV852000 FUP851991:FUR852000 GEL851991:GEN852000 GOH851991:GOJ852000 GYD851991:GYF852000 HHZ851991:HIB852000 HRV851991:HRX852000 IBR851991:IBT852000 ILN851991:ILP852000 IVJ851991:IVL852000 JFF851991:JFH852000 JPB851991:JPD852000 JYX851991:JYZ852000 KIT851991:KIV852000 KSP851991:KSR852000 LCL851991:LCN852000 LMH851991:LMJ852000 LWD851991:LWF852000 MFZ851991:MGB852000 MPV851991:MPX852000 MZR851991:MZT852000 NJN851991:NJP852000 NTJ851991:NTL852000 ODF851991:ODH852000 ONB851991:OND852000 OWX851991:OWZ852000 PGT851991:PGV852000 PQP851991:PQR852000 QAL851991:QAN852000 QKH851991:QKJ852000 QUD851991:QUF852000 RDZ851991:REB852000 RNV851991:RNX852000 RXR851991:RXT852000 SHN851991:SHP852000 SRJ851991:SRL852000 TBF851991:TBH852000 TLB851991:TLD852000 TUX851991:TUZ852000 UET851991:UEV852000 UOP851991:UOR852000 UYL851991:UYN852000 VIH851991:VIJ852000 VSD851991:VSF852000 WBZ851991:WCB852000 WLV851991:WLX852000 WVR851991:WVT852000 JF917527:JH917536 TB917527:TD917536 ACX917527:ACZ917536 AMT917527:AMV917536 AWP917527:AWR917536 BGL917527:BGN917536 BQH917527:BQJ917536 CAD917527:CAF917536 CJZ917527:CKB917536 CTV917527:CTX917536 DDR917527:DDT917536 DNN917527:DNP917536 DXJ917527:DXL917536 EHF917527:EHH917536 ERB917527:ERD917536 FAX917527:FAZ917536 FKT917527:FKV917536 FUP917527:FUR917536 GEL917527:GEN917536 GOH917527:GOJ917536 GYD917527:GYF917536 HHZ917527:HIB917536 HRV917527:HRX917536 IBR917527:IBT917536 ILN917527:ILP917536 IVJ917527:IVL917536 JFF917527:JFH917536 JPB917527:JPD917536 JYX917527:JYZ917536 KIT917527:KIV917536 KSP917527:KSR917536 LCL917527:LCN917536 LMH917527:LMJ917536 LWD917527:LWF917536 MFZ917527:MGB917536 MPV917527:MPX917536 MZR917527:MZT917536 NJN917527:NJP917536 NTJ917527:NTL917536 ODF917527:ODH917536 ONB917527:OND917536 OWX917527:OWZ917536 PGT917527:PGV917536 PQP917527:PQR917536 QAL917527:QAN917536 QKH917527:QKJ917536 QUD917527:QUF917536 RDZ917527:REB917536 RNV917527:RNX917536 RXR917527:RXT917536 SHN917527:SHP917536 SRJ917527:SRL917536 TBF917527:TBH917536 TLB917527:TLD917536 TUX917527:TUZ917536 UET917527:UEV917536 UOP917527:UOR917536 UYL917527:UYN917536 VIH917527:VIJ917536 VSD917527:VSF917536 WBZ917527:WCB917536 WLV917527:WLX917536 WVR917527:WVT917536 JF983063:JH983072 TB983063:TD983072 ACX983063:ACZ983072 AMT983063:AMV983072 AWP983063:AWR983072 BGL983063:BGN983072 BQH983063:BQJ983072 CAD983063:CAF983072 CJZ983063:CKB983072 CTV983063:CTX983072 DDR983063:DDT983072 DNN983063:DNP983072 DXJ983063:DXL983072 EHF983063:EHH983072 ERB983063:ERD983072 FAX983063:FAZ983072 FKT983063:FKV983072 FUP983063:FUR983072 GEL983063:GEN983072 GOH983063:GOJ983072 GYD983063:GYF983072 HHZ983063:HIB983072 HRV983063:HRX983072 IBR983063:IBT983072 ILN983063:ILP983072 IVJ983063:IVL983072 JFF983063:JFH983072 JPB983063:JPD983072 JYX983063:JYZ983072 KIT983063:KIV983072 KSP983063:KSR983072 LCL983063:LCN983072 LMH983063:LMJ983072 LWD983063:LWF983072 MFZ983063:MGB983072 MPV983063:MPX983072 MZR983063:MZT983072 NJN983063:NJP983072 NTJ983063:NTL983072 ODF983063:ODH983072 ONB983063:OND983072 OWX983063:OWZ983072 PGT983063:PGV983072 PQP983063:PQR983072 QAL983063:QAN983072 QKH983063:QKJ983072 QUD983063:QUF983072 RDZ983063:REB983072 RNV983063:RNX983072 RXR983063:RXT983072 SHN983063:SHP983072 SRJ983063:SRL983072 TBF983063:TBH983072 TLB983063:TLD983072 TUX983063:TUZ983072 UET983063:UEV983072 UOP983063:UOR983072 UYL983063:UYN983072 VIH983063:VIJ983072 VSD983063:VSF983072 WBZ983063:WCB983072 WLV983063:WLX983072 WVR983063:WVT983072 L9:L18 JF37:JH46 TB37:TD46 ACX37:ACZ46 AMT37:AMV46 AWP37:AWR46 BGL37:BGN46 BQH37:BQJ46 CAD37:CAF46 CJZ37:CKB46 CTV37:CTX46 DDR37:DDT46 DNN37:DNP46 DXJ37:DXL46 EHF37:EHH46 ERB37:ERD46 FAX37:FAZ46 FKT37:FKV46 FUP37:FUR46 GEL37:GEN46 GOH37:GOJ46 GYD37:GYF46 HHZ37:HIB46 HRV37:HRX46 IBR37:IBT46 ILN37:ILP46 IVJ37:IVL46 JFF37:JFH46 JPB37:JPD46 JYX37:JYZ46 KIT37:KIV46 KSP37:KSR46 LCL37:LCN46 LMH37:LMJ46 LWD37:LWF46 MFZ37:MGB46 MPV37:MPX46 MZR37:MZT46 NJN37:NJP46 NTJ37:NTL46 ODF37:ODH46 ONB37:OND46 OWX37:OWZ46 PGT37:PGV46 PQP37:PQR46 QAL37:QAN46 QKH37:QKJ46 QUD37:QUF46 RDZ37:REB46 RNV37:RNX46 RXR37:RXT46 SHN37:SHP46 SRJ37:SRL46 TBF37:TBH46 TLB37:TLD46 TUX37:TUZ46 UET37:UEV46 UOP37:UOR46 UYL37:UYN46 VIH37:VIJ46 VSD37:VSF46 WBZ37:WCB46 WLV37:WLX46 WVR37:WVT46 JF65573:JH65582 TB65573:TD65582 ACX65573:ACZ65582 AMT65573:AMV65582 AWP65573:AWR65582 BGL65573:BGN65582 BQH65573:BQJ65582 CAD65573:CAF65582 CJZ65573:CKB65582 CTV65573:CTX65582 DDR65573:DDT65582 DNN65573:DNP65582 DXJ65573:DXL65582 EHF65573:EHH65582 ERB65573:ERD65582 FAX65573:FAZ65582 FKT65573:FKV65582 FUP65573:FUR65582 GEL65573:GEN65582 GOH65573:GOJ65582 GYD65573:GYF65582 HHZ65573:HIB65582 HRV65573:HRX65582 IBR65573:IBT65582 ILN65573:ILP65582 IVJ65573:IVL65582 JFF65573:JFH65582 JPB65573:JPD65582 JYX65573:JYZ65582 KIT65573:KIV65582 KSP65573:KSR65582 LCL65573:LCN65582 LMH65573:LMJ65582 LWD65573:LWF65582 MFZ65573:MGB65582 MPV65573:MPX65582 MZR65573:MZT65582 NJN65573:NJP65582 NTJ65573:NTL65582 ODF65573:ODH65582 ONB65573:OND65582 OWX65573:OWZ65582 PGT65573:PGV65582 PQP65573:PQR65582 QAL65573:QAN65582 QKH65573:QKJ65582 QUD65573:QUF65582 RDZ65573:REB65582 RNV65573:RNX65582 RXR65573:RXT65582 SHN65573:SHP65582 SRJ65573:SRL65582 TBF65573:TBH65582 TLB65573:TLD65582 TUX65573:TUZ65582 UET65573:UEV65582 UOP65573:UOR65582 UYL65573:UYN65582 VIH65573:VIJ65582 VSD65573:VSF65582 WBZ65573:WCB65582 WLV65573:WLX65582 WVR65573:WVT65582 JF131109:JH131118 TB131109:TD131118 ACX131109:ACZ131118 AMT131109:AMV131118 AWP131109:AWR131118 BGL131109:BGN131118 BQH131109:BQJ131118 CAD131109:CAF131118 CJZ131109:CKB131118 CTV131109:CTX131118 DDR131109:DDT131118 DNN131109:DNP131118 DXJ131109:DXL131118 EHF131109:EHH131118 ERB131109:ERD131118 FAX131109:FAZ131118 FKT131109:FKV131118 FUP131109:FUR131118 GEL131109:GEN131118 GOH131109:GOJ131118 GYD131109:GYF131118 HHZ131109:HIB131118 HRV131109:HRX131118 IBR131109:IBT131118 ILN131109:ILP131118 IVJ131109:IVL131118 JFF131109:JFH131118 JPB131109:JPD131118 JYX131109:JYZ131118 KIT131109:KIV131118 KSP131109:KSR131118 LCL131109:LCN131118 LMH131109:LMJ131118 LWD131109:LWF131118 MFZ131109:MGB131118 MPV131109:MPX131118 MZR131109:MZT131118 NJN131109:NJP131118 NTJ131109:NTL131118 ODF131109:ODH131118 ONB131109:OND131118 OWX131109:OWZ131118 PGT131109:PGV131118 PQP131109:PQR131118 QAL131109:QAN131118 QKH131109:QKJ131118 QUD131109:QUF131118 RDZ131109:REB131118 RNV131109:RNX131118 RXR131109:RXT131118 SHN131109:SHP131118 SRJ131109:SRL131118 TBF131109:TBH131118 TLB131109:TLD131118 TUX131109:TUZ131118 UET131109:UEV131118 UOP131109:UOR131118 UYL131109:UYN131118 VIH131109:VIJ131118 VSD131109:VSF131118 WBZ131109:WCB131118 WLV131109:WLX131118 WVR131109:WVT131118 JF196645:JH196654 TB196645:TD196654 ACX196645:ACZ196654 AMT196645:AMV196654 AWP196645:AWR196654 BGL196645:BGN196654 BQH196645:BQJ196654 CAD196645:CAF196654 CJZ196645:CKB196654 CTV196645:CTX196654 DDR196645:DDT196654 DNN196645:DNP196654 DXJ196645:DXL196654 EHF196645:EHH196654 ERB196645:ERD196654 FAX196645:FAZ196654 FKT196645:FKV196654 FUP196645:FUR196654 GEL196645:GEN196654 GOH196645:GOJ196654 GYD196645:GYF196654 HHZ196645:HIB196654 HRV196645:HRX196654 IBR196645:IBT196654 ILN196645:ILP196654 IVJ196645:IVL196654 JFF196645:JFH196654 JPB196645:JPD196654 JYX196645:JYZ196654 KIT196645:KIV196654 KSP196645:KSR196654 LCL196645:LCN196654 LMH196645:LMJ196654 LWD196645:LWF196654 MFZ196645:MGB196654 MPV196645:MPX196654 MZR196645:MZT196654 NJN196645:NJP196654 NTJ196645:NTL196654 ODF196645:ODH196654 ONB196645:OND196654 OWX196645:OWZ196654 PGT196645:PGV196654 PQP196645:PQR196654 QAL196645:QAN196654 QKH196645:QKJ196654 QUD196645:QUF196654 RDZ196645:REB196654 RNV196645:RNX196654 RXR196645:RXT196654 SHN196645:SHP196654 SRJ196645:SRL196654 TBF196645:TBH196654 TLB196645:TLD196654 TUX196645:TUZ196654 UET196645:UEV196654 UOP196645:UOR196654 UYL196645:UYN196654 VIH196645:VIJ196654 VSD196645:VSF196654 WBZ196645:WCB196654 WLV196645:WLX196654 WVR196645:WVT196654 JF262181:JH262190 TB262181:TD262190 ACX262181:ACZ262190 AMT262181:AMV262190 AWP262181:AWR262190 BGL262181:BGN262190 BQH262181:BQJ262190 CAD262181:CAF262190 CJZ262181:CKB262190 CTV262181:CTX262190 DDR262181:DDT262190 DNN262181:DNP262190 DXJ262181:DXL262190 EHF262181:EHH262190 ERB262181:ERD262190 FAX262181:FAZ262190 FKT262181:FKV262190 FUP262181:FUR262190 GEL262181:GEN262190 GOH262181:GOJ262190 GYD262181:GYF262190 HHZ262181:HIB262190 HRV262181:HRX262190 IBR262181:IBT262190 ILN262181:ILP262190 IVJ262181:IVL262190 JFF262181:JFH262190 JPB262181:JPD262190 JYX262181:JYZ262190 KIT262181:KIV262190 KSP262181:KSR262190 LCL262181:LCN262190 LMH262181:LMJ262190 LWD262181:LWF262190 MFZ262181:MGB262190 MPV262181:MPX262190 MZR262181:MZT262190 NJN262181:NJP262190 NTJ262181:NTL262190 ODF262181:ODH262190 ONB262181:OND262190 OWX262181:OWZ262190 PGT262181:PGV262190 PQP262181:PQR262190 QAL262181:QAN262190 QKH262181:QKJ262190 QUD262181:QUF262190 RDZ262181:REB262190 RNV262181:RNX262190 RXR262181:RXT262190 SHN262181:SHP262190 SRJ262181:SRL262190 TBF262181:TBH262190 TLB262181:TLD262190 TUX262181:TUZ262190 UET262181:UEV262190 UOP262181:UOR262190 UYL262181:UYN262190 VIH262181:VIJ262190 VSD262181:VSF262190 WBZ262181:WCB262190 WLV262181:WLX262190 WVR262181:WVT262190 JF327717:JH327726 TB327717:TD327726 ACX327717:ACZ327726 AMT327717:AMV327726 AWP327717:AWR327726 BGL327717:BGN327726 BQH327717:BQJ327726 CAD327717:CAF327726 CJZ327717:CKB327726 CTV327717:CTX327726 DDR327717:DDT327726 DNN327717:DNP327726 DXJ327717:DXL327726 EHF327717:EHH327726 ERB327717:ERD327726 FAX327717:FAZ327726 FKT327717:FKV327726 FUP327717:FUR327726 GEL327717:GEN327726 GOH327717:GOJ327726 GYD327717:GYF327726 HHZ327717:HIB327726 HRV327717:HRX327726 IBR327717:IBT327726 ILN327717:ILP327726 IVJ327717:IVL327726 JFF327717:JFH327726 JPB327717:JPD327726 JYX327717:JYZ327726 KIT327717:KIV327726 KSP327717:KSR327726 LCL327717:LCN327726 LMH327717:LMJ327726 LWD327717:LWF327726 MFZ327717:MGB327726 MPV327717:MPX327726 MZR327717:MZT327726 NJN327717:NJP327726 NTJ327717:NTL327726 ODF327717:ODH327726 ONB327717:OND327726 OWX327717:OWZ327726 PGT327717:PGV327726 PQP327717:PQR327726 QAL327717:QAN327726 QKH327717:QKJ327726 QUD327717:QUF327726 RDZ327717:REB327726 RNV327717:RNX327726 RXR327717:RXT327726 SHN327717:SHP327726 SRJ327717:SRL327726 TBF327717:TBH327726 TLB327717:TLD327726 TUX327717:TUZ327726 UET327717:UEV327726 UOP327717:UOR327726 UYL327717:UYN327726 VIH327717:VIJ327726 VSD327717:VSF327726 WBZ327717:WCB327726 WLV327717:WLX327726 WVR327717:WVT327726 JF393253:JH393262 TB393253:TD393262 ACX393253:ACZ393262 AMT393253:AMV393262 AWP393253:AWR393262 BGL393253:BGN393262 BQH393253:BQJ393262 CAD393253:CAF393262 CJZ393253:CKB393262 CTV393253:CTX393262 DDR393253:DDT393262 DNN393253:DNP393262 DXJ393253:DXL393262 EHF393253:EHH393262 ERB393253:ERD393262 FAX393253:FAZ393262 FKT393253:FKV393262 FUP393253:FUR393262 GEL393253:GEN393262 GOH393253:GOJ393262 GYD393253:GYF393262 HHZ393253:HIB393262 HRV393253:HRX393262 IBR393253:IBT393262 ILN393253:ILP393262 IVJ393253:IVL393262 JFF393253:JFH393262 JPB393253:JPD393262 JYX393253:JYZ393262 KIT393253:KIV393262 KSP393253:KSR393262 LCL393253:LCN393262 LMH393253:LMJ393262 LWD393253:LWF393262 MFZ393253:MGB393262 MPV393253:MPX393262 MZR393253:MZT393262 NJN393253:NJP393262 NTJ393253:NTL393262 ODF393253:ODH393262 ONB393253:OND393262 OWX393253:OWZ393262 PGT393253:PGV393262 PQP393253:PQR393262 QAL393253:QAN393262 QKH393253:QKJ393262 QUD393253:QUF393262 RDZ393253:REB393262 RNV393253:RNX393262 RXR393253:RXT393262 SHN393253:SHP393262 SRJ393253:SRL393262 TBF393253:TBH393262 TLB393253:TLD393262 TUX393253:TUZ393262 UET393253:UEV393262 UOP393253:UOR393262 UYL393253:UYN393262 VIH393253:VIJ393262 VSD393253:VSF393262 WBZ393253:WCB393262 WLV393253:WLX393262 WVR393253:WVT393262 JF458789:JH458798 TB458789:TD458798 ACX458789:ACZ458798 AMT458789:AMV458798 AWP458789:AWR458798 BGL458789:BGN458798 BQH458789:BQJ458798 CAD458789:CAF458798 CJZ458789:CKB458798 CTV458789:CTX458798 DDR458789:DDT458798 DNN458789:DNP458798 DXJ458789:DXL458798 EHF458789:EHH458798 ERB458789:ERD458798 FAX458789:FAZ458798 FKT458789:FKV458798 FUP458789:FUR458798 GEL458789:GEN458798 GOH458789:GOJ458798 GYD458789:GYF458798 HHZ458789:HIB458798 HRV458789:HRX458798 IBR458789:IBT458798 ILN458789:ILP458798 IVJ458789:IVL458798 JFF458789:JFH458798 JPB458789:JPD458798 JYX458789:JYZ458798 KIT458789:KIV458798 KSP458789:KSR458798 LCL458789:LCN458798 LMH458789:LMJ458798 LWD458789:LWF458798 MFZ458789:MGB458798 MPV458789:MPX458798 MZR458789:MZT458798 NJN458789:NJP458798 NTJ458789:NTL458798 ODF458789:ODH458798 ONB458789:OND458798 OWX458789:OWZ458798 PGT458789:PGV458798 PQP458789:PQR458798 QAL458789:QAN458798 QKH458789:QKJ458798 QUD458789:QUF458798 RDZ458789:REB458798 RNV458789:RNX458798 RXR458789:RXT458798 SHN458789:SHP458798 SRJ458789:SRL458798 TBF458789:TBH458798 TLB458789:TLD458798 TUX458789:TUZ458798 UET458789:UEV458798 UOP458789:UOR458798 UYL458789:UYN458798 VIH458789:VIJ458798 VSD458789:VSF458798 WBZ458789:WCB458798 WLV458789:WLX458798 WVR458789:WVT458798 JF524325:JH524334 TB524325:TD524334 ACX524325:ACZ524334 AMT524325:AMV524334 AWP524325:AWR524334 BGL524325:BGN524334 BQH524325:BQJ524334 CAD524325:CAF524334 CJZ524325:CKB524334 CTV524325:CTX524334 DDR524325:DDT524334 DNN524325:DNP524334 DXJ524325:DXL524334 EHF524325:EHH524334 ERB524325:ERD524334 FAX524325:FAZ524334 FKT524325:FKV524334 FUP524325:FUR524334 GEL524325:GEN524334 GOH524325:GOJ524334 GYD524325:GYF524334 HHZ524325:HIB524334 HRV524325:HRX524334 IBR524325:IBT524334 ILN524325:ILP524334 IVJ524325:IVL524334 JFF524325:JFH524334 JPB524325:JPD524334 JYX524325:JYZ524334 KIT524325:KIV524334 KSP524325:KSR524334 LCL524325:LCN524334 LMH524325:LMJ524334 LWD524325:LWF524334 MFZ524325:MGB524334 MPV524325:MPX524334 MZR524325:MZT524334 NJN524325:NJP524334 NTJ524325:NTL524334 ODF524325:ODH524334 ONB524325:OND524334 OWX524325:OWZ524334 PGT524325:PGV524334 PQP524325:PQR524334 QAL524325:QAN524334 QKH524325:QKJ524334 QUD524325:QUF524334 RDZ524325:REB524334 RNV524325:RNX524334 RXR524325:RXT524334 SHN524325:SHP524334 SRJ524325:SRL524334 TBF524325:TBH524334 TLB524325:TLD524334 TUX524325:TUZ524334 UET524325:UEV524334 UOP524325:UOR524334 UYL524325:UYN524334 VIH524325:VIJ524334 VSD524325:VSF524334 WBZ524325:WCB524334 WLV524325:WLX524334 WVR524325:WVT524334 JF589861:JH589870 TB589861:TD589870 ACX589861:ACZ589870 AMT589861:AMV589870 AWP589861:AWR589870 BGL589861:BGN589870 BQH589861:BQJ589870 CAD589861:CAF589870 CJZ589861:CKB589870 CTV589861:CTX589870 DDR589861:DDT589870 DNN589861:DNP589870 DXJ589861:DXL589870 EHF589861:EHH589870 ERB589861:ERD589870 FAX589861:FAZ589870 FKT589861:FKV589870 FUP589861:FUR589870 GEL589861:GEN589870 GOH589861:GOJ589870 GYD589861:GYF589870 HHZ589861:HIB589870 HRV589861:HRX589870 IBR589861:IBT589870 ILN589861:ILP589870 IVJ589861:IVL589870 JFF589861:JFH589870 JPB589861:JPD589870 JYX589861:JYZ589870 KIT589861:KIV589870 KSP589861:KSR589870 LCL589861:LCN589870 LMH589861:LMJ589870 LWD589861:LWF589870 MFZ589861:MGB589870 MPV589861:MPX589870 MZR589861:MZT589870 NJN589861:NJP589870 NTJ589861:NTL589870 ODF589861:ODH589870 ONB589861:OND589870 OWX589861:OWZ589870 PGT589861:PGV589870 PQP589861:PQR589870 QAL589861:QAN589870 QKH589861:QKJ589870 QUD589861:QUF589870 RDZ589861:REB589870 RNV589861:RNX589870 RXR589861:RXT589870 SHN589861:SHP589870 SRJ589861:SRL589870 TBF589861:TBH589870 TLB589861:TLD589870 TUX589861:TUZ589870 UET589861:UEV589870 UOP589861:UOR589870 UYL589861:UYN589870 VIH589861:VIJ589870 VSD589861:VSF589870 WBZ589861:WCB589870 WLV589861:WLX589870 WVR589861:WVT589870 JF655397:JH655406 TB655397:TD655406 ACX655397:ACZ655406 AMT655397:AMV655406 AWP655397:AWR655406 BGL655397:BGN655406 BQH655397:BQJ655406 CAD655397:CAF655406 CJZ655397:CKB655406 CTV655397:CTX655406 DDR655397:DDT655406 DNN655397:DNP655406 DXJ655397:DXL655406 EHF655397:EHH655406 ERB655397:ERD655406 FAX655397:FAZ655406 FKT655397:FKV655406 FUP655397:FUR655406 GEL655397:GEN655406 GOH655397:GOJ655406 GYD655397:GYF655406 HHZ655397:HIB655406 HRV655397:HRX655406 IBR655397:IBT655406 ILN655397:ILP655406 IVJ655397:IVL655406 JFF655397:JFH655406 JPB655397:JPD655406 JYX655397:JYZ655406 KIT655397:KIV655406 KSP655397:KSR655406 LCL655397:LCN655406 LMH655397:LMJ655406 LWD655397:LWF655406 MFZ655397:MGB655406 MPV655397:MPX655406 MZR655397:MZT655406 NJN655397:NJP655406 NTJ655397:NTL655406 ODF655397:ODH655406 ONB655397:OND655406 OWX655397:OWZ655406 PGT655397:PGV655406 PQP655397:PQR655406 QAL655397:QAN655406 QKH655397:QKJ655406 QUD655397:QUF655406 RDZ655397:REB655406 RNV655397:RNX655406 RXR655397:RXT655406 SHN655397:SHP655406 SRJ655397:SRL655406 TBF655397:TBH655406 TLB655397:TLD655406 TUX655397:TUZ655406 UET655397:UEV655406 UOP655397:UOR655406 UYL655397:UYN655406 VIH655397:VIJ655406 VSD655397:VSF655406 WBZ655397:WCB655406 WLV655397:WLX655406 WVR655397:WVT655406 JF720933:JH720942 TB720933:TD720942 ACX720933:ACZ720942 AMT720933:AMV720942 AWP720933:AWR720942 BGL720933:BGN720942 BQH720933:BQJ720942 CAD720933:CAF720942 CJZ720933:CKB720942 CTV720933:CTX720942 DDR720933:DDT720942 DNN720933:DNP720942 DXJ720933:DXL720942 EHF720933:EHH720942 ERB720933:ERD720942 FAX720933:FAZ720942 FKT720933:FKV720942 FUP720933:FUR720942 GEL720933:GEN720942 GOH720933:GOJ720942 GYD720933:GYF720942 HHZ720933:HIB720942 HRV720933:HRX720942 IBR720933:IBT720942 ILN720933:ILP720942 IVJ720933:IVL720942 JFF720933:JFH720942 JPB720933:JPD720942 JYX720933:JYZ720942 KIT720933:KIV720942 KSP720933:KSR720942 LCL720933:LCN720942 LMH720933:LMJ720942 LWD720933:LWF720942 MFZ720933:MGB720942 MPV720933:MPX720942 MZR720933:MZT720942 NJN720933:NJP720942 NTJ720933:NTL720942 ODF720933:ODH720942 ONB720933:OND720942 OWX720933:OWZ720942 PGT720933:PGV720942 PQP720933:PQR720942 QAL720933:QAN720942 QKH720933:QKJ720942 QUD720933:QUF720942 RDZ720933:REB720942 RNV720933:RNX720942 RXR720933:RXT720942 SHN720933:SHP720942 SRJ720933:SRL720942 TBF720933:TBH720942 TLB720933:TLD720942 TUX720933:TUZ720942 UET720933:UEV720942 UOP720933:UOR720942 UYL720933:UYN720942 VIH720933:VIJ720942 VSD720933:VSF720942 WBZ720933:WCB720942 WLV720933:WLX720942 WVR720933:WVT720942 JF786469:JH786478 TB786469:TD786478 ACX786469:ACZ786478 AMT786469:AMV786478 AWP786469:AWR786478 BGL786469:BGN786478 BQH786469:BQJ786478 CAD786469:CAF786478 CJZ786469:CKB786478 CTV786469:CTX786478 DDR786469:DDT786478 DNN786469:DNP786478 DXJ786469:DXL786478 EHF786469:EHH786478 ERB786469:ERD786478 FAX786469:FAZ786478 FKT786469:FKV786478 FUP786469:FUR786478 GEL786469:GEN786478 GOH786469:GOJ786478 GYD786469:GYF786478 HHZ786469:HIB786478 HRV786469:HRX786478 IBR786469:IBT786478 ILN786469:ILP786478 IVJ786469:IVL786478 JFF786469:JFH786478 JPB786469:JPD786478 JYX786469:JYZ786478 KIT786469:KIV786478 KSP786469:KSR786478 LCL786469:LCN786478 LMH786469:LMJ786478 LWD786469:LWF786478 MFZ786469:MGB786478 MPV786469:MPX786478 MZR786469:MZT786478 NJN786469:NJP786478 NTJ786469:NTL786478 ODF786469:ODH786478 ONB786469:OND786478 OWX786469:OWZ786478 PGT786469:PGV786478 PQP786469:PQR786478 QAL786469:QAN786478 QKH786469:QKJ786478 QUD786469:QUF786478 RDZ786469:REB786478 RNV786469:RNX786478 RXR786469:RXT786478 SHN786469:SHP786478 SRJ786469:SRL786478 TBF786469:TBH786478 TLB786469:TLD786478 TUX786469:TUZ786478 UET786469:UEV786478 UOP786469:UOR786478 UYL786469:UYN786478 VIH786469:VIJ786478 VSD786469:VSF786478 WBZ786469:WCB786478 WLV786469:WLX786478 WVR786469:WVT786478 JF852005:JH852014 TB852005:TD852014 ACX852005:ACZ852014 AMT852005:AMV852014 AWP852005:AWR852014 BGL852005:BGN852014 BQH852005:BQJ852014 CAD852005:CAF852014 CJZ852005:CKB852014 CTV852005:CTX852014 DDR852005:DDT852014 DNN852005:DNP852014 DXJ852005:DXL852014 EHF852005:EHH852014 ERB852005:ERD852014 FAX852005:FAZ852014 FKT852005:FKV852014 FUP852005:FUR852014 GEL852005:GEN852014 GOH852005:GOJ852014 GYD852005:GYF852014 HHZ852005:HIB852014 HRV852005:HRX852014 IBR852005:IBT852014 ILN852005:ILP852014 IVJ852005:IVL852014 JFF852005:JFH852014 JPB852005:JPD852014 JYX852005:JYZ852014 KIT852005:KIV852014 KSP852005:KSR852014 LCL852005:LCN852014 LMH852005:LMJ852014 LWD852005:LWF852014 MFZ852005:MGB852014 MPV852005:MPX852014 MZR852005:MZT852014 NJN852005:NJP852014 NTJ852005:NTL852014 ODF852005:ODH852014 ONB852005:OND852014 OWX852005:OWZ852014 PGT852005:PGV852014 PQP852005:PQR852014 QAL852005:QAN852014 QKH852005:QKJ852014 QUD852005:QUF852014 RDZ852005:REB852014 RNV852005:RNX852014 RXR852005:RXT852014 SHN852005:SHP852014 SRJ852005:SRL852014 TBF852005:TBH852014 TLB852005:TLD852014 TUX852005:TUZ852014 UET852005:UEV852014 UOP852005:UOR852014 UYL852005:UYN852014 VIH852005:VIJ852014 VSD852005:VSF852014 WBZ852005:WCB852014 WLV852005:WLX852014 WVR852005:WVT852014 JF917541:JH917550 TB917541:TD917550 ACX917541:ACZ917550 AMT917541:AMV917550 AWP917541:AWR917550 BGL917541:BGN917550 BQH917541:BQJ917550 CAD917541:CAF917550 CJZ917541:CKB917550 CTV917541:CTX917550 DDR917541:DDT917550 DNN917541:DNP917550 DXJ917541:DXL917550 EHF917541:EHH917550 ERB917541:ERD917550 FAX917541:FAZ917550 FKT917541:FKV917550 FUP917541:FUR917550 GEL917541:GEN917550 GOH917541:GOJ917550 GYD917541:GYF917550 HHZ917541:HIB917550 HRV917541:HRX917550 IBR917541:IBT917550 ILN917541:ILP917550 IVJ917541:IVL917550 JFF917541:JFH917550 JPB917541:JPD917550 JYX917541:JYZ917550 KIT917541:KIV917550 KSP917541:KSR917550 LCL917541:LCN917550 LMH917541:LMJ917550 LWD917541:LWF917550 MFZ917541:MGB917550 MPV917541:MPX917550 MZR917541:MZT917550 NJN917541:NJP917550 NTJ917541:NTL917550 ODF917541:ODH917550 ONB917541:OND917550 OWX917541:OWZ917550 PGT917541:PGV917550 PQP917541:PQR917550 QAL917541:QAN917550 QKH917541:QKJ917550 QUD917541:QUF917550 RDZ917541:REB917550 RNV917541:RNX917550 RXR917541:RXT917550 SHN917541:SHP917550 SRJ917541:SRL917550 TBF917541:TBH917550 TLB917541:TLD917550 TUX917541:TUZ917550 UET917541:UEV917550 UOP917541:UOR917550 UYL917541:UYN917550 VIH917541:VIJ917550 VSD917541:VSF917550 WBZ917541:WCB917550 WLV917541:WLX917550 WVR917541:WVT917550 JF983077:JH983086 TB983077:TD983086 ACX983077:ACZ983086 AMT983077:AMV983086 AWP983077:AWR983086 BGL983077:BGN983086 BQH983077:BQJ983086 CAD983077:CAF983086 CJZ983077:CKB983086 CTV983077:CTX983086 DDR983077:DDT983086 DNN983077:DNP983086 DXJ983077:DXL983086 EHF983077:EHH983086 ERB983077:ERD983086 FAX983077:FAZ983086 FKT983077:FKV983086 FUP983077:FUR983086 GEL983077:GEN983086 GOH983077:GOJ983086 GYD983077:GYF983086 HHZ983077:HIB983086 HRV983077:HRX983086 IBR983077:IBT983086 ILN983077:ILP983086 IVJ983077:IVL983086 JFF983077:JFH983086 JPB983077:JPD983086 JYX983077:JYZ983086 KIT983077:KIV983086 KSP983077:KSR983086 LCL983077:LCN983086 LMH983077:LMJ983086 LWD983077:LWF983086 MFZ983077:MGB983086 MPV983077:MPX983086 MZR983077:MZT983086 NJN983077:NJP983086 NTJ983077:NTL983086 ODF983077:ODH983086 ONB983077:OND983086 OWX983077:OWZ983086 PGT983077:PGV983086 PQP983077:PQR983086 QAL983077:QAN983086 QKH983077:QKJ983086 QUD983077:QUF983086 RDZ983077:REB983086 RNV983077:RNX983086 RXR983077:RXT983086 SHN983077:SHP983086 SRJ983077:SRL983086 TBF983077:TBH983086 TLB983077:TLD983086 TUX983077:TUZ983086 UET983077:UEV983086 UOP983077:UOR983086 UYL983077:UYN983086 VIH983077:VIJ983086 VSD983077:VSF983086 WBZ983077:WCB983086 WLV983077:WLX983086 WVR983077:WVT983086 L23:L32 JF51:JH60 TB51:TD60 ACX51:ACZ60 AMT51:AMV60 AWP51:AWR60 BGL51:BGN60 BQH51:BQJ60 CAD51:CAF60 CJZ51:CKB60 CTV51:CTX60 DDR51:DDT60 DNN51:DNP60 DXJ51:DXL60 EHF51:EHH60 ERB51:ERD60 FAX51:FAZ60 FKT51:FKV60 FUP51:FUR60 GEL51:GEN60 GOH51:GOJ60 GYD51:GYF60 HHZ51:HIB60 HRV51:HRX60 IBR51:IBT60 ILN51:ILP60 IVJ51:IVL60 JFF51:JFH60 JPB51:JPD60 JYX51:JYZ60 KIT51:KIV60 KSP51:KSR60 LCL51:LCN60 LMH51:LMJ60 LWD51:LWF60 MFZ51:MGB60 MPV51:MPX60 MZR51:MZT60 NJN51:NJP60 NTJ51:NTL60 ODF51:ODH60 ONB51:OND60 OWX51:OWZ60 PGT51:PGV60 PQP51:PQR60 QAL51:QAN60 QKH51:QKJ60 QUD51:QUF60 RDZ51:REB60 RNV51:RNX60 RXR51:RXT60 SHN51:SHP60 SRJ51:SRL60 TBF51:TBH60 TLB51:TLD60 TUX51:TUZ60 UET51:UEV60 UOP51:UOR60 UYL51:UYN60 VIH51:VIJ60 VSD51:VSF60 WBZ51:WCB60 WLV51:WLX60 WVR51:WVT60 JF65587:JH65596 TB65587:TD65596 ACX65587:ACZ65596 AMT65587:AMV65596 AWP65587:AWR65596 BGL65587:BGN65596 BQH65587:BQJ65596 CAD65587:CAF65596 CJZ65587:CKB65596 CTV65587:CTX65596 DDR65587:DDT65596 DNN65587:DNP65596 DXJ65587:DXL65596 EHF65587:EHH65596 ERB65587:ERD65596 FAX65587:FAZ65596 FKT65587:FKV65596 FUP65587:FUR65596 GEL65587:GEN65596 GOH65587:GOJ65596 GYD65587:GYF65596 HHZ65587:HIB65596 HRV65587:HRX65596 IBR65587:IBT65596 ILN65587:ILP65596 IVJ65587:IVL65596 JFF65587:JFH65596 JPB65587:JPD65596 JYX65587:JYZ65596 KIT65587:KIV65596 KSP65587:KSR65596 LCL65587:LCN65596 LMH65587:LMJ65596 LWD65587:LWF65596 MFZ65587:MGB65596 MPV65587:MPX65596 MZR65587:MZT65596 NJN65587:NJP65596 NTJ65587:NTL65596 ODF65587:ODH65596 ONB65587:OND65596 OWX65587:OWZ65596 PGT65587:PGV65596 PQP65587:PQR65596 QAL65587:QAN65596 QKH65587:QKJ65596 QUD65587:QUF65596 RDZ65587:REB65596 RNV65587:RNX65596 RXR65587:RXT65596 SHN65587:SHP65596 SRJ65587:SRL65596 TBF65587:TBH65596 TLB65587:TLD65596 TUX65587:TUZ65596 UET65587:UEV65596 UOP65587:UOR65596 UYL65587:UYN65596 VIH65587:VIJ65596 VSD65587:VSF65596 WBZ65587:WCB65596 WLV65587:WLX65596 WVR65587:WVT65596 JF131123:JH131132 TB131123:TD131132 ACX131123:ACZ131132 AMT131123:AMV131132 AWP131123:AWR131132 BGL131123:BGN131132 BQH131123:BQJ131132 CAD131123:CAF131132 CJZ131123:CKB131132 CTV131123:CTX131132 DDR131123:DDT131132 DNN131123:DNP131132 DXJ131123:DXL131132 EHF131123:EHH131132 ERB131123:ERD131132 FAX131123:FAZ131132 FKT131123:FKV131132 FUP131123:FUR131132 GEL131123:GEN131132 GOH131123:GOJ131132 GYD131123:GYF131132 HHZ131123:HIB131132 HRV131123:HRX131132 IBR131123:IBT131132 ILN131123:ILP131132 IVJ131123:IVL131132 JFF131123:JFH131132 JPB131123:JPD131132 JYX131123:JYZ131132 KIT131123:KIV131132 KSP131123:KSR131132 LCL131123:LCN131132 LMH131123:LMJ131132 LWD131123:LWF131132 MFZ131123:MGB131132 MPV131123:MPX131132 MZR131123:MZT131132 NJN131123:NJP131132 NTJ131123:NTL131132 ODF131123:ODH131132 ONB131123:OND131132 OWX131123:OWZ131132 PGT131123:PGV131132 PQP131123:PQR131132 QAL131123:QAN131132 QKH131123:QKJ131132 QUD131123:QUF131132 RDZ131123:REB131132 RNV131123:RNX131132 RXR131123:RXT131132 SHN131123:SHP131132 SRJ131123:SRL131132 TBF131123:TBH131132 TLB131123:TLD131132 TUX131123:TUZ131132 UET131123:UEV131132 UOP131123:UOR131132 UYL131123:UYN131132 VIH131123:VIJ131132 VSD131123:VSF131132 WBZ131123:WCB131132 WLV131123:WLX131132 WVR131123:WVT131132 JF196659:JH196668 TB196659:TD196668 ACX196659:ACZ196668 AMT196659:AMV196668 AWP196659:AWR196668 BGL196659:BGN196668 BQH196659:BQJ196668 CAD196659:CAF196668 CJZ196659:CKB196668 CTV196659:CTX196668 DDR196659:DDT196668 DNN196659:DNP196668 DXJ196659:DXL196668 EHF196659:EHH196668 ERB196659:ERD196668 FAX196659:FAZ196668 FKT196659:FKV196668 FUP196659:FUR196668 GEL196659:GEN196668 GOH196659:GOJ196668 GYD196659:GYF196668 HHZ196659:HIB196668 HRV196659:HRX196668 IBR196659:IBT196668 ILN196659:ILP196668 IVJ196659:IVL196668 JFF196659:JFH196668 JPB196659:JPD196668 JYX196659:JYZ196668 KIT196659:KIV196668 KSP196659:KSR196668 LCL196659:LCN196668 LMH196659:LMJ196668 LWD196659:LWF196668 MFZ196659:MGB196668 MPV196659:MPX196668 MZR196659:MZT196668 NJN196659:NJP196668 NTJ196659:NTL196668 ODF196659:ODH196668 ONB196659:OND196668 OWX196659:OWZ196668 PGT196659:PGV196668 PQP196659:PQR196668 QAL196659:QAN196668 QKH196659:QKJ196668 QUD196659:QUF196668 RDZ196659:REB196668 RNV196659:RNX196668 RXR196659:RXT196668 SHN196659:SHP196668 SRJ196659:SRL196668 TBF196659:TBH196668 TLB196659:TLD196668 TUX196659:TUZ196668 UET196659:UEV196668 UOP196659:UOR196668 UYL196659:UYN196668 VIH196659:VIJ196668 VSD196659:VSF196668 WBZ196659:WCB196668 WLV196659:WLX196668 WVR196659:WVT196668 JF262195:JH262204 TB262195:TD262204 ACX262195:ACZ262204 AMT262195:AMV262204 AWP262195:AWR262204 BGL262195:BGN262204 BQH262195:BQJ262204 CAD262195:CAF262204 CJZ262195:CKB262204 CTV262195:CTX262204 DDR262195:DDT262204 DNN262195:DNP262204 DXJ262195:DXL262204 EHF262195:EHH262204 ERB262195:ERD262204 FAX262195:FAZ262204 FKT262195:FKV262204 FUP262195:FUR262204 GEL262195:GEN262204 GOH262195:GOJ262204 GYD262195:GYF262204 HHZ262195:HIB262204 HRV262195:HRX262204 IBR262195:IBT262204 ILN262195:ILP262204 IVJ262195:IVL262204 JFF262195:JFH262204 JPB262195:JPD262204 JYX262195:JYZ262204 KIT262195:KIV262204 KSP262195:KSR262204 LCL262195:LCN262204 LMH262195:LMJ262204 LWD262195:LWF262204 MFZ262195:MGB262204 MPV262195:MPX262204 MZR262195:MZT262204 NJN262195:NJP262204 NTJ262195:NTL262204 ODF262195:ODH262204 ONB262195:OND262204 OWX262195:OWZ262204 PGT262195:PGV262204 PQP262195:PQR262204 QAL262195:QAN262204 QKH262195:QKJ262204 QUD262195:QUF262204 RDZ262195:REB262204 RNV262195:RNX262204 RXR262195:RXT262204 SHN262195:SHP262204 SRJ262195:SRL262204 TBF262195:TBH262204 TLB262195:TLD262204 TUX262195:TUZ262204 UET262195:UEV262204 UOP262195:UOR262204 UYL262195:UYN262204 VIH262195:VIJ262204 VSD262195:VSF262204 WBZ262195:WCB262204 WLV262195:WLX262204 WVR262195:WVT262204 JF327731:JH327740 TB327731:TD327740 ACX327731:ACZ327740 AMT327731:AMV327740 AWP327731:AWR327740 BGL327731:BGN327740 BQH327731:BQJ327740 CAD327731:CAF327740 CJZ327731:CKB327740 CTV327731:CTX327740 DDR327731:DDT327740 DNN327731:DNP327740 DXJ327731:DXL327740 EHF327731:EHH327740 ERB327731:ERD327740 FAX327731:FAZ327740 FKT327731:FKV327740 FUP327731:FUR327740 GEL327731:GEN327740 GOH327731:GOJ327740 GYD327731:GYF327740 HHZ327731:HIB327740 HRV327731:HRX327740 IBR327731:IBT327740 ILN327731:ILP327740 IVJ327731:IVL327740 JFF327731:JFH327740 JPB327731:JPD327740 JYX327731:JYZ327740 KIT327731:KIV327740 KSP327731:KSR327740 LCL327731:LCN327740 LMH327731:LMJ327740 LWD327731:LWF327740 MFZ327731:MGB327740 MPV327731:MPX327740 MZR327731:MZT327740 NJN327731:NJP327740 NTJ327731:NTL327740 ODF327731:ODH327740 ONB327731:OND327740 OWX327731:OWZ327740 PGT327731:PGV327740 PQP327731:PQR327740 QAL327731:QAN327740 QKH327731:QKJ327740 QUD327731:QUF327740 RDZ327731:REB327740 RNV327731:RNX327740 RXR327731:RXT327740 SHN327731:SHP327740 SRJ327731:SRL327740 TBF327731:TBH327740 TLB327731:TLD327740 TUX327731:TUZ327740 UET327731:UEV327740 UOP327731:UOR327740 UYL327731:UYN327740 VIH327731:VIJ327740 VSD327731:VSF327740 WBZ327731:WCB327740 WLV327731:WLX327740 WVR327731:WVT327740 JF393267:JH393276 TB393267:TD393276 ACX393267:ACZ393276 AMT393267:AMV393276 AWP393267:AWR393276 BGL393267:BGN393276 BQH393267:BQJ393276 CAD393267:CAF393276 CJZ393267:CKB393276 CTV393267:CTX393276 DDR393267:DDT393276 DNN393267:DNP393276 DXJ393267:DXL393276 EHF393267:EHH393276 ERB393267:ERD393276 FAX393267:FAZ393276 FKT393267:FKV393276 FUP393267:FUR393276 GEL393267:GEN393276 GOH393267:GOJ393276 GYD393267:GYF393276 HHZ393267:HIB393276 HRV393267:HRX393276 IBR393267:IBT393276 ILN393267:ILP393276 IVJ393267:IVL393276 JFF393267:JFH393276 JPB393267:JPD393276 JYX393267:JYZ393276 KIT393267:KIV393276 KSP393267:KSR393276 LCL393267:LCN393276 LMH393267:LMJ393276 LWD393267:LWF393276 MFZ393267:MGB393276 MPV393267:MPX393276 MZR393267:MZT393276 NJN393267:NJP393276 NTJ393267:NTL393276 ODF393267:ODH393276 ONB393267:OND393276 OWX393267:OWZ393276 PGT393267:PGV393276 PQP393267:PQR393276 QAL393267:QAN393276 QKH393267:QKJ393276 QUD393267:QUF393276 RDZ393267:REB393276 RNV393267:RNX393276 RXR393267:RXT393276 SHN393267:SHP393276 SRJ393267:SRL393276 TBF393267:TBH393276 TLB393267:TLD393276 TUX393267:TUZ393276 UET393267:UEV393276 UOP393267:UOR393276 UYL393267:UYN393276 VIH393267:VIJ393276 VSD393267:VSF393276 WBZ393267:WCB393276 WLV393267:WLX393276 WVR393267:WVT393276 JF458803:JH458812 TB458803:TD458812 ACX458803:ACZ458812 AMT458803:AMV458812 AWP458803:AWR458812 BGL458803:BGN458812 BQH458803:BQJ458812 CAD458803:CAF458812 CJZ458803:CKB458812 CTV458803:CTX458812 DDR458803:DDT458812 DNN458803:DNP458812 DXJ458803:DXL458812 EHF458803:EHH458812 ERB458803:ERD458812 FAX458803:FAZ458812 FKT458803:FKV458812 FUP458803:FUR458812 GEL458803:GEN458812 GOH458803:GOJ458812 GYD458803:GYF458812 HHZ458803:HIB458812 HRV458803:HRX458812 IBR458803:IBT458812 ILN458803:ILP458812 IVJ458803:IVL458812 JFF458803:JFH458812 JPB458803:JPD458812 JYX458803:JYZ458812 KIT458803:KIV458812 KSP458803:KSR458812 LCL458803:LCN458812 LMH458803:LMJ458812 LWD458803:LWF458812 MFZ458803:MGB458812 MPV458803:MPX458812 MZR458803:MZT458812 NJN458803:NJP458812 NTJ458803:NTL458812 ODF458803:ODH458812 ONB458803:OND458812 OWX458803:OWZ458812 PGT458803:PGV458812 PQP458803:PQR458812 QAL458803:QAN458812 QKH458803:QKJ458812 QUD458803:QUF458812 RDZ458803:REB458812 RNV458803:RNX458812 RXR458803:RXT458812 SHN458803:SHP458812 SRJ458803:SRL458812 TBF458803:TBH458812 TLB458803:TLD458812 TUX458803:TUZ458812 UET458803:UEV458812 UOP458803:UOR458812 UYL458803:UYN458812 VIH458803:VIJ458812 VSD458803:VSF458812 WBZ458803:WCB458812 WLV458803:WLX458812 WVR458803:WVT458812 JF524339:JH524348 TB524339:TD524348 ACX524339:ACZ524348 AMT524339:AMV524348 AWP524339:AWR524348 BGL524339:BGN524348 BQH524339:BQJ524348 CAD524339:CAF524348 CJZ524339:CKB524348 CTV524339:CTX524348 DDR524339:DDT524348 DNN524339:DNP524348 DXJ524339:DXL524348 EHF524339:EHH524348 ERB524339:ERD524348 FAX524339:FAZ524348 FKT524339:FKV524348 FUP524339:FUR524348 GEL524339:GEN524348 GOH524339:GOJ524348 GYD524339:GYF524348 HHZ524339:HIB524348 HRV524339:HRX524348 IBR524339:IBT524348 ILN524339:ILP524348 IVJ524339:IVL524348 JFF524339:JFH524348 JPB524339:JPD524348 JYX524339:JYZ524348 KIT524339:KIV524348 KSP524339:KSR524348 LCL524339:LCN524348 LMH524339:LMJ524348 LWD524339:LWF524348 MFZ524339:MGB524348 MPV524339:MPX524348 MZR524339:MZT524348 NJN524339:NJP524348 NTJ524339:NTL524348 ODF524339:ODH524348 ONB524339:OND524348 OWX524339:OWZ524348 PGT524339:PGV524348 PQP524339:PQR524348 QAL524339:QAN524348 QKH524339:QKJ524348 QUD524339:QUF524348 RDZ524339:REB524348 RNV524339:RNX524348 RXR524339:RXT524348 SHN524339:SHP524348 SRJ524339:SRL524348 TBF524339:TBH524348 TLB524339:TLD524348 TUX524339:TUZ524348 UET524339:UEV524348 UOP524339:UOR524348 UYL524339:UYN524348 VIH524339:VIJ524348 VSD524339:VSF524348 WBZ524339:WCB524348 WLV524339:WLX524348 WVR524339:WVT524348 JF589875:JH589884 TB589875:TD589884 ACX589875:ACZ589884 AMT589875:AMV589884 AWP589875:AWR589884 BGL589875:BGN589884 BQH589875:BQJ589884 CAD589875:CAF589884 CJZ589875:CKB589884 CTV589875:CTX589884 DDR589875:DDT589884 DNN589875:DNP589884 DXJ589875:DXL589884 EHF589875:EHH589884 ERB589875:ERD589884 FAX589875:FAZ589884 FKT589875:FKV589884 FUP589875:FUR589884 GEL589875:GEN589884 GOH589875:GOJ589884 GYD589875:GYF589884 HHZ589875:HIB589884 HRV589875:HRX589884 IBR589875:IBT589884 ILN589875:ILP589884 IVJ589875:IVL589884 JFF589875:JFH589884 JPB589875:JPD589884 JYX589875:JYZ589884 KIT589875:KIV589884 KSP589875:KSR589884 LCL589875:LCN589884 LMH589875:LMJ589884 LWD589875:LWF589884 MFZ589875:MGB589884 MPV589875:MPX589884 MZR589875:MZT589884 NJN589875:NJP589884 NTJ589875:NTL589884 ODF589875:ODH589884 ONB589875:OND589884 OWX589875:OWZ589884 PGT589875:PGV589884 PQP589875:PQR589884 QAL589875:QAN589884 QKH589875:QKJ589884 QUD589875:QUF589884 RDZ589875:REB589884 RNV589875:RNX589884 RXR589875:RXT589884 SHN589875:SHP589884 SRJ589875:SRL589884 TBF589875:TBH589884 TLB589875:TLD589884 TUX589875:TUZ589884 UET589875:UEV589884 UOP589875:UOR589884 UYL589875:UYN589884 VIH589875:VIJ589884 VSD589875:VSF589884 WBZ589875:WCB589884 WLV589875:WLX589884 WVR589875:WVT589884 JF655411:JH655420 TB655411:TD655420 ACX655411:ACZ655420 AMT655411:AMV655420 AWP655411:AWR655420 BGL655411:BGN655420 BQH655411:BQJ655420 CAD655411:CAF655420 CJZ655411:CKB655420 CTV655411:CTX655420 DDR655411:DDT655420 DNN655411:DNP655420 DXJ655411:DXL655420 EHF655411:EHH655420 ERB655411:ERD655420 FAX655411:FAZ655420 FKT655411:FKV655420 FUP655411:FUR655420 GEL655411:GEN655420 GOH655411:GOJ655420 GYD655411:GYF655420 HHZ655411:HIB655420 HRV655411:HRX655420 IBR655411:IBT655420 ILN655411:ILP655420 IVJ655411:IVL655420 JFF655411:JFH655420 JPB655411:JPD655420 JYX655411:JYZ655420 KIT655411:KIV655420 KSP655411:KSR655420 LCL655411:LCN655420 LMH655411:LMJ655420 LWD655411:LWF655420 MFZ655411:MGB655420 MPV655411:MPX655420 MZR655411:MZT655420 NJN655411:NJP655420 NTJ655411:NTL655420 ODF655411:ODH655420 ONB655411:OND655420 OWX655411:OWZ655420 PGT655411:PGV655420 PQP655411:PQR655420 QAL655411:QAN655420 QKH655411:QKJ655420 QUD655411:QUF655420 RDZ655411:REB655420 RNV655411:RNX655420 RXR655411:RXT655420 SHN655411:SHP655420 SRJ655411:SRL655420 TBF655411:TBH655420 TLB655411:TLD655420 TUX655411:TUZ655420 UET655411:UEV655420 UOP655411:UOR655420 UYL655411:UYN655420 VIH655411:VIJ655420 VSD655411:VSF655420 WBZ655411:WCB655420 WLV655411:WLX655420 WVR655411:WVT655420 JF720947:JH720956 TB720947:TD720956 ACX720947:ACZ720956 AMT720947:AMV720956 AWP720947:AWR720956 BGL720947:BGN720956 BQH720947:BQJ720956 CAD720947:CAF720956 CJZ720947:CKB720956 CTV720947:CTX720956 DDR720947:DDT720956 DNN720947:DNP720956 DXJ720947:DXL720956 EHF720947:EHH720956 ERB720947:ERD720956 FAX720947:FAZ720956 FKT720947:FKV720956 FUP720947:FUR720956 GEL720947:GEN720956 GOH720947:GOJ720956 GYD720947:GYF720956 HHZ720947:HIB720956 HRV720947:HRX720956 IBR720947:IBT720956 ILN720947:ILP720956 IVJ720947:IVL720956 JFF720947:JFH720956 JPB720947:JPD720956 JYX720947:JYZ720956 KIT720947:KIV720956 KSP720947:KSR720956 LCL720947:LCN720956 LMH720947:LMJ720956 LWD720947:LWF720956 MFZ720947:MGB720956 MPV720947:MPX720956 MZR720947:MZT720956 NJN720947:NJP720956 NTJ720947:NTL720956 ODF720947:ODH720956 ONB720947:OND720956 OWX720947:OWZ720956 PGT720947:PGV720956 PQP720947:PQR720956 QAL720947:QAN720956 QKH720947:QKJ720956 QUD720947:QUF720956 RDZ720947:REB720956 RNV720947:RNX720956 RXR720947:RXT720956 SHN720947:SHP720956 SRJ720947:SRL720956 TBF720947:TBH720956 TLB720947:TLD720956 TUX720947:TUZ720956 UET720947:UEV720956 UOP720947:UOR720956 UYL720947:UYN720956 VIH720947:VIJ720956 VSD720947:VSF720956 WBZ720947:WCB720956 WLV720947:WLX720956 WVR720947:WVT720956 JF786483:JH786492 TB786483:TD786492 ACX786483:ACZ786492 AMT786483:AMV786492 AWP786483:AWR786492 BGL786483:BGN786492 BQH786483:BQJ786492 CAD786483:CAF786492 CJZ786483:CKB786492 CTV786483:CTX786492 DDR786483:DDT786492 DNN786483:DNP786492 DXJ786483:DXL786492 EHF786483:EHH786492 ERB786483:ERD786492 FAX786483:FAZ786492 FKT786483:FKV786492 FUP786483:FUR786492 GEL786483:GEN786492 GOH786483:GOJ786492 GYD786483:GYF786492 HHZ786483:HIB786492 HRV786483:HRX786492 IBR786483:IBT786492 ILN786483:ILP786492 IVJ786483:IVL786492 JFF786483:JFH786492 JPB786483:JPD786492 JYX786483:JYZ786492 KIT786483:KIV786492 KSP786483:KSR786492 LCL786483:LCN786492 LMH786483:LMJ786492 LWD786483:LWF786492 MFZ786483:MGB786492 MPV786483:MPX786492 MZR786483:MZT786492 NJN786483:NJP786492 NTJ786483:NTL786492 ODF786483:ODH786492 ONB786483:OND786492 OWX786483:OWZ786492 PGT786483:PGV786492 PQP786483:PQR786492 QAL786483:QAN786492 QKH786483:QKJ786492 QUD786483:QUF786492 RDZ786483:REB786492 RNV786483:RNX786492 RXR786483:RXT786492 SHN786483:SHP786492 SRJ786483:SRL786492 TBF786483:TBH786492 TLB786483:TLD786492 TUX786483:TUZ786492 UET786483:UEV786492 UOP786483:UOR786492 UYL786483:UYN786492 VIH786483:VIJ786492 VSD786483:VSF786492 WBZ786483:WCB786492 WLV786483:WLX786492 WVR786483:WVT786492 JF852019:JH852028 TB852019:TD852028 ACX852019:ACZ852028 AMT852019:AMV852028 AWP852019:AWR852028 BGL852019:BGN852028 BQH852019:BQJ852028 CAD852019:CAF852028 CJZ852019:CKB852028 CTV852019:CTX852028 DDR852019:DDT852028 DNN852019:DNP852028 DXJ852019:DXL852028 EHF852019:EHH852028 ERB852019:ERD852028 FAX852019:FAZ852028 FKT852019:FKV852028 FUP852019:FUR852028 GEL852019:GEN852028 GOH852019:GOJ852028 GYD852019:GYF852028 HHZ852019:HIB852028 HRV852019:HRX852028 IBR852019:IBT852028 ILN852019:ILP852028 IVJ852019:IVL852028 JFF852019:JFH852028 JPB852019:JPD852028 JYX852019:JYZ852028 KIT852019:KIV852028 KSP852019:KSR852028 LCL852019:LCN852028 LMH852019:LMJ852028 LWD852019:LWF852028 MFZ852019:MGB852028 MPV852019:MPX852028 MZR852019:MZT852028 NJN852019:NJP852028 NTJ852019:NTL852028 ODF852019:ODH852028 ONB852019:OND852028 OWX852019:OWZ852028 PGT852019:PGV852028 PQP852019:PQR852028 QAL852019:QAN852028 QKH852019:QKJ852028 QUD852019:QUF852028 RDZ852019:REB852028 RNV852019:RNX852028 RXR852019:RXT852028 SHN852019:SHP852028 SRJ852019:SRL852028 TBF852019:TBH852028 TLB852019:TLD852028 TUX852019:TUZ852028 UET852019:UEV852028 UOP852019:UOR852028 UYL852019:UYN852028 VIH852019:VIJ852028 VSD852019:VSF852028 WBZ852019:WCB852028 WLV852019:WLX852028 WVR852019:WVT852028 JF917555:JH917564 TB917555:TD917564 ACX917555:ACZ917564 AMT917555:AMV917564 AWP917555:AWR917564 BGL917555:BGN917564 BQH917555:BQJ917564 CAD917555:CAF917564 CJZ917555:CKB917564 CTV917555:CTX917564 DDR917555:DDT917564 DNN917555:DNP917564 DXJ917555:DXL917564 EHF917555:EHH917564 ERB917555:ERD917564 FAX917555:FAZ917564 FKT917555:FKV917564 FUP917555:FUR917564 GEL917555:GEN917564 GOH917555:GOJ917564 GYD917555:GYF917564 HHZ917555:HIB917564 HRV917555:HRX917564 IBR917555:IBT917564 ILN917555:ILP917564 IVJ917555:IVL917564 JFF917555:JFH917564 JPB917555:JPD917564 JYX917555:JYZ917564 KIT917555:KIV917564 KSP917555:KSR917564 LCL917555:LCN917564 LMH917555:LMJ917564 LWD917555:LWF917564 MFZ917555:MGB917564 MPV917555:MPX917564 MZR917555:MZT917564 NJN917555:NJP917564 NTJ917555:NTL917564 ODF917555:ODH917564 ONB917555:OND917564 OWX917555:OWZ917564 PGT917555:PGV917564 PQP917555:PQR917564 QAL917555:QAN917564 QKH917555:QKJ917564 QUD917555:QUF917564 RDZ917555:REB917564 RNV917555:RNX917564 RXR917555:RXT917564 SHN917555:SHP917564 SRJ917555:SRL917564 TBF917555:TBH917564 TLB917555:TLD917564 TUX917555:TUZ917564 UET917555:UEV917564 UOP917555:UOR917564 UYL917555:UYN917564 VIH917555:VIJ917564 VSD917555:VSF917564 WBZ917555:WCB917564 WLV917555:WLX917564 WVR917555:WVT917564 F23:I32 JF983091:JH983100 TB983091:TD983100 ACX983091:ACZ983100 AMT983091:AMV983100 AWP983091:AWR983100 BGL983091:BGN983100 BQH983091:BQJ983100 CAD983091:CAF983100 CJZ983091:CKB983100 CTV983091:CTX983100 DDR983091:DDT983100 DNN983091:DNP983100 DXJ983091:DXL983100 EHF983091:EHH983100 ERB983091:ERD983100 FAX983091:FAZ983100 FKT983091:FKV983100 FUP983091:FUR983100 GEL983091:GEN983100 GOH983091:GOJ983100 GYD983091:GYF983100 HHZ983091:HIB983100 HRV983091:HRX983100 IBR983091:IBT983100 ILN983091:ILP983100 IVJ983091:IVL983100 JFF983091:JFH983100 JPB983091:JPD983100 JYX983091:JYZ983100 KIT983091:KIV983100 KSP983091:KSR983100 LCL983091:LCN983100 LMH983091:LMJ983100 LWD983091:LWF983100 MFZ983091:MGB983100 MPV983091:MPX983100 MZR983091:MZT983100 NJN983091:NJP983100 NTJ983091:NTL983100 ODF983091:ODH983100 ONB983091:OND983100 OWX983091:OWZ983100 PGT983091:PGV983100 PQP983091:PQR983100 QAL983091:QAN983100 QKH983091:QKJ983100 QUD983091:QUF983100 RDZ983091:REB983100 RNV983091:RNX983100 RXR983091:RXT983100 SHN983091:SHP983100 SRJ983091:SRL983100 TBF983091:TBH983100 TLB983091:TLD983100 TUX983091:TUZ983100 UET983091:UEV983100 UOP983091:UOR983100 UYL983091:UYN983100 VIH983091:VIJ983100 VSD983091:VSF983100 WBZ983091:WCB983100 WLV983091:WLX983100 F37:I46 F51:I60 L51:L60 F65545:L65554 F131081:L131090 F196617:L196626 F262153:L262162 F327689:L327698 F393225:L393234 F458761:L458770 F524297:L524306 F589833:L589842 F655369:L655378 F720905:L720914 F786441:L786450 F851977:L851986 F917513:L917522 F983049:L983058 F65559:L65568 F131095:L131104 F196631:L196640 F262167:L262176 F327703:L327712 F393239:L393248 F458775:L458784 F524311:L524320 F589847:L589856 F655383:L655392 F720919:L720928 F786455:L786464 F851991:L852000 F917527:L917536 F983063:L983072 F65573:L65582 F131109:L131118 F196645:L196654 F262181:L262190 F327717:L327726 F393253:L393262 F458789:L458798 F524325:L524334 F589861:L589870 F655397:L655406 F720933:L720942 F786469:L786478 F852005:L852014 F917541:L917550 F983077:L983086 F65587:L65596 F131123:L131132 F196659:L196668 F262195:L262204 F327731:L327740 F393267:L393276 F458803:L458812 F524339:L524348 F589875:L589884 F655411:L655420 F720947:L720956 F786483:L786492 F852019:L852028 F917555:L917564 F983091:L983100 F9:I18" xr:uid="{00000000-0002-0000-1700-000001000000}">
      <formula1>0</formula1>
      <formula2>1</formula2>
    </dataValidation>
  </dataValidations>
  <pageMargins left="0.59" right="0.17" top="0.61" bottom="0.48" header="0.51200000000000001" footer="0.39"/>
  <pageSetup paperSize="9" scale="72" orientation="portrait" r:id="rId1"/>
  <headerFooter alignWithMargins="0"/>
  <colBreaks count="1" manualBreakCount="1">
    <brk id="1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tabColor rgb="FF00B0F0"/>
    <pageSetUpPr fitToPage="1"/>
  </sheetPr>
  <dimension ref="A1:S62"/>
  <sheetViews>
    <sheetView showGridLines="0" view="pageBreakPreview" topLeftCell="A5" zoomScaleNormal="100" zoomScaleSheetLayoutView="100" workbookViewId="0">
      <selection activeCell="D9" sqref="D9"/>
    </sheetView>
  </sheetViews>
  <sheetFormatPr defaultColWidth="9" defaultRowHeight="13"/>
  <cols>
    <col min="1" max="1" width="4.90625" style="223" customWidth="1"/>
    <col min="2" max="2" width="20.6328125" style="224" customWidth="1"/>
    <col min="3" max="3" width="4.6328125" style="225" customWidth="1"/>
    <col min="4" max="8" width="10.6328125" style="224" customWidth="1"/>
    <col min="9" max="9" width="10.6328125" style="223" customWidth="1"/>
    <col min="10" max="10" width="1" style="223" customWidth="1"/>
    <col min="11" max="11" width="8.6328125" style="223" customWidth="1"/>
    <col min="12" max="13" width="10.6328125" style="223" customWidth="1"/>
    <col min="14" max="14" width="9" style="223" customWidth="1"/>
    <col min="15" max="15" width="9" style="223" hidden="1" customWidth="1"/>
    <col min="16" max="16" width="3.36328125" style="223" hidden="1" customWidth="1"/>
    <col min="17" max="17" width="11" style="223" hidden="1" customWidth="1"/>
    <col min="18" max="18" width="13" style="223" hidden="1" customWidth="1"/>
    <col min="19" max="19" width="15.08984375" style="223" hidden="1" customWidth="1"/>
    <col min="20" max="256" width="9" style="223"/>
    <col min="257" max="257" width="4.90625" style="223" customWidth="1"/>
    <col min="258" max="258" width="20.6328125" style="223" customWidth="1"/>
    <col min="259" max="259" width="4.6328125" style="223" customWidth="1"/>
    <col min="260" max="265" width="10.6328125" style="223" customWidth="1"/>
    <col min="266" max="266" width="1" style="223" customWidth="1"/>
    <col min="267" max="267" width="8.6328125" style="223" customWidth="1"/>
    <col min="268" max="269" width="10.6328125" style="223" customWidth="1"/>
    <col min="270" max="270" width="9" style="223"/>
    <col min="271" max="275" width="0" style="223" hidden="1" customWidth="1"/>
    <col min="276" max="512" width="9" style="223"/>
    <col min="513" max="513" width="4.90625" style="223" customWidth="1"/>
    <col min="514" max="514" width="20.6328125" style="223" customWidth="1"/>
    <col min="515" max="515" width="4.6328125" style="223" customWidth="1"/>
    <col min="516" max="521" width="10.6328125" style="223" customWidth="1"/>
    <col min="522" max="522" width="1" style="223" customWidth="1"/>
    <col min="523" max="523" width="8.6328125" style="223" customWidth="1"/>
    <col min="524" max="525" width="10.6328125" style="223" customWidth="1"/>
    <col min="526" max="526" width="9" style="223"/>
    <col min="527" max="531" width="0" style="223" hidden="1" customWidth="1"/>
    <col min="532" max="768" width="9" style="223"/>
    <col min="769" max="769" width="4.90625" style="223" customWidth="1"/>
    <col min="770" max="770" width="20.6328125" style="223" customWidth="1"/>
    <col min="771" max="771" width="4.6328125" style="223" customWidth="1"/>
    <col min="772" max="777" width="10.6328125" style="223" customWidth="1"/>
    <col min="778" max="778" width="1" style="223" customWidth="1"/>
    <col min="779" max="779" width="8.6328125" style="223" customWidth="1"/>
    <col min="780" max="781" width="10.6328125" style="223" customWidth="1"/>
    <col min="782" max="782" width="9" style="223"/>
    <col min="783" max="787" width="0" style="223" hidden="1" customWidth="1"/>
    <col min="788" max="1024" width="9" style="223"/>
    <col min="1025" max="1025" width="4.90625" style="223" customWidth="1"/>
    <col min="1026" max="1026" width="20.6328125" style="223" customWidth="1"/>
    <col min="1027" max="1027" width="4.6328125" style="223" customWidth="1"/>
    <col min="1028" max="1033" width="10.6328125" style="223" customWidth="1"/>
    <col min="1034" max="1034" width="1" style="223" customWidth="1"/>
    <col min="1035" max="1035" width="8.6328125" style="223" customWidth="1"/>
    <col min="1036" max="1037" width="10.6328125" style="223" customWidth="1"/>
    <col min="1038" max="1038" width="9" style="223"/>
    <col min="1039" max="1043" width="0" style="223" hidden="1" customWidth="1"/>
    <col min="1044" max="1280" width="9" style="223"/>
    <col min="1281" max="1281" width="4.90625" style="223" customWidth="1"/>
    <col min="1282" max="1282" width="20.6328125" style="223" customWidth="1"/>
    <col min="1283" max="1283" width="4.6328125" style="223" customWidth="1"/>
    <col min="1284" max="1289" width="10.6328125" style="223" customWidth="1"/>
    <col min="1290" max="1290" width="1" style="223" customWidth="1"/>
    <col min="1291" max="1291" width="8.6328125" style="223" customWidth="1"/>
    <col min="1292" max="1293" width="10.6328125" style="223" customWidth="1"/>
    <col min="1294" max="1294" width="9" style="223"/>
    <col min="1295" max="1299" width="0" style="223" hidden="1" customWidth="1"/>
    <col min="1300" max="1536" width="9" style="223"/>
    <col min="1537" max="1537" width="4.90625" style="223" customWidth="1"/>
    <col min="1538" max="1538" width="20.6328125" style="223" customWidth="1"/>
    <col min="1539" max="1539" width="4.6328125" style="223" customWidth="1"/>
    <col min="1540" max="1545" width="10.6328125" style="223" customWidth="1"/>
    <col min="1546" max="1546" width="1" style="223" customWidth="1"/>
    <col min="1547" max="1547" width="8.6328125" style="223" customWidth="1"/>
    <col min="1548" max="1549" width="10.6328125" style="223" customWidth="1"/>
    <col min="1550" max="1550" width="9" style="223"/>
    <col min="1551" max="1555" width="0" style="223" hidden="1" customWidth="1"/>
    <col min="1556" max="1792" width="9" style="223"/>
    <col min="1793" max="1793" width="4.90625" style="223" customWidth="1"/>
    <col min="1794" max="1794" width="20.6328125" style="223" customWidth="1"/>
    <col min="1795" max="1795" width="4.6328125" style="223" customWidth="1"/>
    <col min="1796" max="1801" width="10.6328125" style="223" customWidth="1"/>
    <col min="1802" max="1802" width="1" style="223" customWidth="1"/>
    <col min="1803" max="1803" width="8.6328125" style="223" customWidth="1"/>
    <col min="1804" max="1805" width="10.6328125" style="223" customWidth="1"/>
    <col min="1806" max="1806" width="9" style="223"/>
    <col min="1807" max="1811" width="0" style="223" hidden="1" customWidth="1"/>
    <col min="1812" max="2048" width="9" style="223"/>
    <col min="2049" max="2049" width="4.90625" style="223" customWidth="1"/>
    <col min="2050" max="2050" width="20.6328125" style="223" customWidth="1"/>
    <col min="2051" max="2051" width="4.6328125" style="223" customWidth="1"/>
    <col min="2052" max="2057" width="10.6328125" style="223" customWidth="1"/>
    <col min="2058" max="2058" width="1" style="223" customWidth="1"/>
    <col min="2059" max="2059" width="8.6328125" style="223" customWidth="1"/>
    <col min="2060" max="2061" width="10.6328125" style="223" customWidth="1"/>
    <col min="2062" max="2062" width="9" style="223"/>
    <col min="2063" max="2067" width="0" style="223" hidden="1" customWidth="1"/>
    <col min="2068" max="2304" width="9" style="223"/>
    <col min="2305" max="2305" width="4.90625" style="223" customWidth="1"/>
    <col min="2306" max="2306" width="20.6328125" style="223" customWidth="1"/>
    <col min="2307" max="2307" width="4.6328125" style="223" customWidth="1"/>
    <col min="2308" max="2313" width="10.6328125" style="223" customWidth="1"/>
    <col min="2314" max="2314" width="1" style="223" customWidth="1"/>
    <col min="2315" max="2315" width="8.6328125" style="223" customWidth="1"/>
    <col min="2316" max="2317" width="10.6328125" style="223" customWidth="1"/>
    <col min="2318" max="2318" width="9" style="223"/>
    <col min="2319" max="2323" width="0" style="223" hidden="1" customWidth="1"/>
    <col min="2324" max="2560" width="9" style="223"/>
    <col min="2561" max="2561" width="4.90625" style="223" customWidth="1"/>
    <col min="2562" max="2562" width="20.6328125" style="223" customWidth="1"/>
    <col min="2563" max="2563" width="4.6328125" style="223" customWidth="1"/>
    <col min="2564" max="2569" width="10.6328125" style="223" customWidth="1"/>
    <col min="2570" max="2570" width="1" style="223" customWidth="1"/>
    <col min="2571" max="2571" width="8.6328125" style="223" customWidth="1"/>
    <col min="2572" max="2573" width="10.6328125" style="223" customWidth="1"/>
    <col min="2574" max="2574" width="9" style="223"/>
    <col min="2575" max="2579" width="0" style="223" hidden="1" customWidth="1"/>
    <col min="2580" max="2816" width="9" style="223"/>
    <col min="2817" max="2817" width="4.90625" style="223" customWidth="1"/>
    <col min="2818" max="2818" width="20.6328125" style="223" customWidth="1"/>
    <col min="2819" max="2819" width="4.6328125" style="223" customWidth="1"/>
    <col min="2820" max="2825" width="10.6328125" style="223" customWidth="1"/>
    <col min="2826" max="2826" width="1" style="223" customWidth="1"/>
    <col min="2827" max="2827" width="8.6328125" style="223" customWidth="1"/>
    <col min="2828" max="2829" width="10.6328125" style="223" customWidth="1"/>
    <col min="2830" max="2830" width="9" style="223"/>
    <col min="2831" max="2835" width="0" style="223" hidden="1" customWidth="1"/>
    <col min="2836" max="3072" width="9" style="223"/>
    <col min="3073" max="3073" width="4.90625" style="223" customWidth="1"/>
    <col min="3074" max="3074" width="20.6328125" style="223" customWidth="1"/>
    <col min="3075" max="3075" width="4.6328125" style="223" customWidth="1"/>
    <col min="3076" max="3081" width="10.6328125" style="223" customWidth="1"/>
    <col min="3082" max="3082" width="1" style="223" customWidth="1"/>
    <col min="3083" max="3083" width="8.6328125" style="223" customWidth="1"/>
    <col min="3084" max="3085" width="10.6328125" style="223" customWidth="1"/>
    <col min="3086" max="3086" width="9" style="223"/>
    <col min="3087" max="3091" width="0" style="223" hidden="1" customWidth="1"/>
    <col min="3092" max="3328" width="9" style="223"/>
    <col min="3329" max="3329" width="4.90625" style="223" customWidth="1"/>
    <col min="3330" max="3330" width="20.6328125" style="223" customWidth="1"/>
    <col min="3331" max="3331" width="4.6328125" style="223" customWidth="1"/>
    <col min="3332" max="3337" width="10.6328125" style="223" customWidth="1"/>
    <col min="3338" max="3338" width="1" style="223" customWidth="1"/>
    <col min="3339" max="3339" width="8.6328125" style="223" customWidth="1"/>
    <col min="3340" max="3341" width="10.6328125" style="223" customWidth="1"/>
    <col min="3342" max="3342" width="9" style="223"/>
    <col min="3343" max="3347" width="0" style="223" hidden="1" customWidth="1"/>
    <col min="3348" max="3584" width="9" style="223"/>
    <col min="3585" max="3585" width="4.90625" style="223" customWidth="1"/>
    <col min="3586" max="3586" width="20.6328125" style="223" customWidth="1"/>
    <col min="3587" max="3587" width="4.6328125" style="223" customWidth="1"/>
    <col min="3588" max="3593" width="10.6328125" style="223" customWidth="1"/>
    <col min="3594" max="3594" width="1" style="223" customWidth="1"/>
    <col min="3595" max="3595" width="8.6328125" style="223" customWidth="1"/>
    <col min="3596" max="3597" width="10.6328125" style="223" customWidth="1"/>
    <col min="3598" max="3598" width="9" style="223"/>
    <col min="3599" max="3603" width="0" style="223" hidden="1" customWidth="1"/>
    <col min="3604" max="3840" width="9" style="223"/>
    <col min="3841" max="3841" width="4.90625" style="223" customWidth="1"/>
    <col min="3842" max="3842" width="20.6328125" style="223" customWidth="1"/>
    <col min="3843" max="3843" width="4.6328125" style="223" customWidth="1"/>
    <col min="3844" max="3849" width="10.6328125" style="223" customWidth="1"/>
    <col min="3850" max="3850" width="1" style="223" customWidth="1"/>
    <col min="3851" max="3851" width="8.6328125" style="223" customWidth="1"/>
    <col min="3852" max="3853" width="10.6328125" style="223" customWidth="1"/>
    <col min="3854" max="3854" width="9" style="223"/>
    <col min="3855" max="3859" width="0" style="223" hidden="1" customWidth="1"/>
    <col min="3860" max="4096" width="9" style="223"/>
    <col min="4097" max="4097" width="4.90625" style="223" customWidth="1"/>
    <col min="4098" max="4098" width="20.6328125" style="223" customWidth="1"/>
    <col min="4099" max="4099" width="4.6328125" style="223" customWidth="1"/>
    <col min="4100" max="4105" width="10.6328125" style="223" customWidth="1"/>
    <col min="4106" max="4106" width="1" style="223" customWidth="1"/>
    <col min="4107" max="4107" width="8.6328125" style="223" customWidth="1"/>
    <col min="4108" max="4109" width="10.6328125" style="223" customWidth="1"/>
    <col min="4110" max="4110" width="9" style="223"/>
    <col min="4111" max="4115" width="0" style="223" hidden="1" customWidth="1"/>
    <col min="4116" max="4352" width="9" style="223"/>
    <col min="4353" max="4353" width="4.90625" style="223" customWidth="1"/>
    <col min="4354" max="4354" width="20.6328125" style="223" customWidth="1"/>
    <col min="4355" max="4355" width="4.6328125" style="223" customWidth="1"/>
    <col min="4356" max="4361" width="10.6328125" style="223" customWidth="1"/>
    <col min="4362" max="4362" width="1" style="223" customWidth="1"/>
    <col min="4363" max="4363" width="8.6328125" style="223" customWidth="1"/>
    <col min="4364" max="4365" width="10.6328125" style="223" customWidth="1"/>
    <col min="4366" max="4366" width="9" style="223"/>
    <col min="4367" max="4371" width="0" style="223" hidden="1" customWidth="1"/>
    <col min="4372" max="4608" width="9" style="223"/>
    <col min="4609" max="4609" width="4.90625" style="223" customWidth="1"/>
    <col min="4610" max="4610" width="20.6328125" style="223" customWidth="1"/>
    <col min="4611" max="4611" width="4.6328125" style="223" customWidth="1"/>
    <col min="4612" max="4617" width="10.6328125" style="223" customWidth="1"/>
    <col min="4618" max="4618" width="1" style="223" customWidth="1"/>
    <col min="4619" max="4619" width="8.6328125" style="223" customWidth="1"/>
    <col min="4620" max="4621" width="10.6328125" style="223" customWidth="1"/>
    <col min="4622" max="4622" width="9" style="223"/>
    <col min="4623" max="4627" width="0" style="223" hidden="1" customWidth="1"/>
    <col min="4628" max="4864" width="9" style="223"/>
    <col min="4865" max="4865" width="4.90625" style="223" customWidth="1"/>
    <col min="4866" max="4866" width="20.6328125" style="223" customWidth="1"/>
    <col min="4867" max="4867" width="4.6328125" style="223" customWidth="1"/>
    <col min="4868" max="4873" width="10.6328125" style="223" customWidth="1"/>
    <col min="4874" max="4874" width="1" style="223" customWidth="1"/>
    <col min="4875" max="4875" width="8.6328125" style="223" customWidth="1"/>
    <col min="4876" max="4877" width="10.6328125" style="223" customWidth="1"/>
    <col min="4878" max="4878" width="9" style="223"/>
    <col min="4879" max="4883" width="0" style="223" hidden="1" customWidth="1"/>
    <col min="4884" max="5120" width="9" style="223"/>
    <col min="5121" max="5121" width="4.90625" style="223" customWidth="1"/>
    <col min="5122" max="5122" width="20.6328125" style="223" customWidth="1"/>
    <col min="5123" max="5123" width="4.6328125" style="223" customWidth="1"/>
    <col min="5124" max="5129" width="10.6328125" style="223" customWidth="1"/>
    <col min="5130" max="5130" width="1" style="223" customWidth="1"/>
    <col min="5131" max="5131" width="8.6328125" style="223" customWidth="1"/>
    <col min="5132" max="5133" width="10.6328125" style="223" customWidth="1"/>
    <col min="5134" max="5134" width="9" style="223"/>
    <col min="5135" max="5139" width="0" style="223" hidden="1" customWidth="1"/>
    <col min="5140" max="5376" width="9" style="223"/>
    <col min="5377" max="5377" width="4.90625" style="223" customWidth="1"/>
    <col min="5378" max="5378" width="20.6328125" style="223" customWidth="1"/>
    <col min="5379" max="5379" width="4.6328125" style="223" customWidth="1"/>
    <col min="5380" max="5385" width="10.6328125" style="223" customWidth="1"/>
    <col min="5386" max="5386" width="1" style="223" customWidth="1"/>
    <col min="5387" max="5387" width="8.6328125" style="223" customWidth="1"/>
    <col min="5388" max="5389" width="10.6328125" style="223" customWidth="1"/>
    <col min="5390" max="5390" width="9" style="223"/>
    <col min="5391" max="5395" width="0" style="223" hidden="1" customWidth="1"/>
    <col min="5396" max="5632" width="9" style="223"/>
    <col min="5633" max="5633" width="4.90625" style="223" customWidth="1"/>
    <col min="5634" max="5634" width="20.6328125" style="223" customWidth="1"/>
    <col min="5635" max="5635" width="4.6328125" style="223" customWidth="1"/>
    <col min="5636" max="5641" width="10.6328125" style="223" customWidth="1"/>
    <col min="5642" max="5642" width="1" style="223" customWidth="1"/>
    <col min="5643" max="5643" width="8.6328125" style="223" customWidth="1"/>
    <col min="5644" max="5645" width="10.6328125" style="223" customWidth="1"/>
    <col min="5646" max="5646" width="9" style="223"/>
    <col min="5647" max="5651" width="0" style="223" hidden="1" customWidth="1"/>
    <col min="5652" max="5888" width="9" style="223"/>
    <col min="5889" max="5889" width="4.90625" style="223" customWidth="1"/>
    <col min="5890" max="5890" width="20.6328125" style="223" customWidth="1"/>
    <col min="5891" max="5891" width="4.6328125" style="223" customWidth="1"/>
    <col min="5892" max="5897" width="10.6328125" style="223" customWidth="1"/>
    <col min="5898" max="5898" width="1" style="223" customWidth="1"/>
    <col min="5899" max="5899" width="8.6328125" style="223" customWidth="1"/>
    <col min="5900" max="5901" width="10.6328125" style="223" customWidth="1"/>
    <col min="5902" max="5902" width="9" style="223"/>
    <col min="5903" max="5907" width="0" style="223" hidden="1" customWidth="1"/>
    <col min="5908" max="6144" width="9" style="223"/>
    <col min="6145" max="6145" width="4.90625" style="223" customWidth="1"/>
    <col min="6146" max="6146" width="20.6328125" style="223" customWidth="1"/>
    <col min="6147" max="6147" width="4.6328125" style="223" customWidth="1"/>
    <col min="6148" max="6153" width="10.6328125" style="223" customWidth="1"/>
    <col min="6154" max="6154" width="1" style="223" customWidth="1"/>
    <col min="6155" max="6155" width="8.6328125" style="223" customWidth="1"/>
    <col min="6156" max="6157" width="10.6328125" style="223" customWidth="1"/>
    <col min="6158" max="6158" width="9" style="223"/>
    <col min="6159" max="6163" width="0" style="223" hidden="1" customWidth="1"/>
    <col min="6164" max="6400" width="9" style="223"/>
    <col min="6401" max="6401" width="4.90625" style="223" customWidth="1"/>
    <col min="6402" max="6402" width="20.6328125" style="223" customWidth="1"/>
    <col min="6403" max="6403" width="4.6328125" style="223" customWidth="1"/>
    <col min="6404" max="6409" width="10.6328125" style="223" customWidth="1"/>
    <col min="6410" max="6410" width="1" style="223" customWidth="1"/>
    <col min="6411" max="6411" width="8.6328125" style="223" customWidth="1"/>
    <col min="6412" max="6413" width="10.6328125" style="223" customWidth="1"/>
    <col min="6414" max="6414" width="9" style="223"/>
    <col min="6415" max="6419" width="0" style="223" hidden="1" customWidth="1"/>
    <col min="6420" max="6656" width="9" style="223"/>
    <col min="6657" max="6657" width="4.90625" style="223" customWidth="1"/>
    <col min="6658" max="6658" width="20.6328125" style="223" customWidth="1"/>
    <col min="6659" max="6659" width="4.6328125" style="223" customWidth="1"/>
    <col min="6660" max="6665" width="10.6328125" style="223" customWidth="1"/>
    <col min="6666" max="6666" width="1" style="223" customWidth="1"/>
    <col min="6667" max="6667" width="8.6328125" style="223" customWidth="1"/>
    <col min="6668" max="6669" width="10.6328125" style="223" customWidth="1"/>
    <col min="6670" max="6670" width="9" style="223"/>
    <col min="6671" max="6675" width="0" style="223" hidden="1" customWidth="1"/>
    <col min="6676" max="6912" width="9" style="223"/>
    <col min="6913" max="6913" width="4.90625" style="223" customWidth="1"/>
    <col min="6914" max="6914" width="20.6328125" style="223" customWidth="1"/>
    <col min="6915" max="6915" width="4.6328125" style="223" customWidth="1"/>
    <col min="6916" max="6921" width="10.6328125" style="223" customWidth="1"/>
    <col min="6922" max="6922" width="1" style="223" customWidth="1"/>
    <col min="6923" max="6923" width="8.6328125" style="223" customWidth="1"/>
    <col min="6924" max="6925" width="10.6328125" style="223" customWidth="1"/>
    <col min="6926" max="6926" width="9" style="223"/>
    <col min="6927" max="6931" width="0" style="223" hidden="1" customWidth="1"/>
    <col min="6932" max="7168" width="9" style="223"/>
    <col min="7169" max="7169" width="4.90625" style="223" customWidth="1"/>
    <col min="7170" max="7170" width="20.6328125" style="223" customWidth="1"/>
    <col min="7171" max="7171" width="4.6328125" style="223" customWidth="1"/>
    <col min="7172" max="7177" width="10.6328125" style="223" customWidth="1"/>
    <col min="7178" max="7178" width="1" style="223" customWidth="1"/>
    <col min="7179" max="7179" width="8.6328125" style="223" customWidth="1"/>
    <col min="7180" max="7181" width="10.6328125" style="223" customWidth="1"/>
    <col min="7182" max="7182" width="9" style="223"/>
    <col min="7183" max="7187" width="0" style="223" hidden="1" customWidth="1"/>
    <col min="7188" max="7424" width="9" style="223"/>
    <col min="7425" max="7425" width="4.90625" style="223" customWidth="1"/>
    <col min="7426" max="7426" width="20.6328125" style="223" customWidth="1"/>
    <col min="7427" max="7427" width="4.6328125" style="223" customWidth="1"/>
    <col min="7428" max="7433" width="10.6328125" style="223" customWidth="1"/>
    <col min="7434" max="7434" width="1" style="223" customWidth="1"/>
    <col min="7435" max="7435" width="8.6328125" style="223" customWidth="1"/>
    <col min="7436" max="7437" width="10.6328125" style="223" customWidth="1"/>
    <col min="7438" max="7438" width="9" style="223"/>
    <col min="7439" max="7443" width="0" style="223" hidden="1" customWidth="1"/>
    <col min="7444" max="7680" width="9" style="223"/>
    <col min="7681" max="7681" width="4.90625" style="223" customWidth="1"/>
    <col min="7682" max="7682" width="20.6328125" style="223" customWidth="1"/>
    <col min="7683" max="7683" width="4.6328125" style="223" customWidth="1"/>
    <col min="7684" max="7689" width="10.6328125" style="223" customWidth="1"/>
    <col min="7690" max="7690" width="1" style="223" customWidth="1"/>
    <col min="7691" max="7691" width="8.6328125" style="223" customWidth="1"/>
    <col min="7692" max="7693" width="10.6328125" style="223" customWidth="1"/>
    <col min="7694" max="7694" width="9" style="223"/>
    <col min="7695" max="7699" width="0" style="223" hidden="1" customWidth="1"/>
    <col min="7700" max="7936" width="9" style="223"/>
    <col min="7937" max="7937" width="4.90625" style="223" customWidth="1"/>
    <col min="7938" max="7938" width="20.6328125" style="223" customWidth="1"/>
    <col min="7939" max="7939" width="4.6328125" style="223" customWidth="1"/>
    <col min="7940" max="7945" width="10.6328125" style="223" customWidth="1"/>
    <col min="7946" max="7946" width="1" style="223" customWidth="1"/>
    <col min="7947" max="7947" width="8.6328125" style="223" customWidth="1"/>
    <col min="7948" max="7949" width="10.6328125" style="223" customWidth="1"/>
    <col min="7950" max="7950" width="9" style="223"/>
    <col min="7951" max="7955" width="0" style="223" hidden="1" customWidth="1"/>
    <col min="7956" max="8192" width="9" style="223"/>
    <col min="8193" max="8193" width="4.90625" style="223" customWidth="1"/>
    <col min="8194" max="8194" width="20.6328125" style="223" customWidth="1"/>
    <col min="8195" max="8195" width="4.6328125" style="223" customWidth="1"/>
    <col min="8196" max="8201" width="10.6328125" style="223" customWidth="1"/>
    <col min="8202" max="8202" width="1" style="223" customWidth="1"/>
    <col min="8203" max="8203" width="8.6328125" style="223" customWidth="1"/>
    <col min="8204" max="8205" width="10.6328125" style="223" customWidth="1"/>
    <col min="8206" max="8206" width="9" style="223"/>
    <col min="8207" max="8211" width="0" style="223" hidden="1" customWidth="1"/>
    <col min="8212" max="8448" width="9" style="223"/>
    <col min="8449" max="8449" width="4.90625" style="223" customWidth="1"/>
    <col min="8450" max="8450" width="20.6328125" style="223" customWidth="1"/>
    <col min="8451" max="8451" width="4.6328125" style="223" customWidth="1"/>
    <col min="8452" max="8457" width="10.6328125" style="223" customWidth="1"/>
    <col min="8458" max="8458" width="1" style="223" customWidth="1"/>
    <col min="8459" max="8459" width="8.6328125" style="223" customWidth="1"/>
    <col min="8460" max="8461" width="10.6328125" style="223" customWidth="1"/>
    <col min="8462" max="8462" width="9" style="223"/>
    <col min="8463" max="8467" width="0" style="223" hidden="1" customWidth="1"/>
    <col min="8468" max="8704" width="9" style="223"/>
    <col min="8705" max="8705" width="4.90625" style="223" customWidth="1"/>
    <col min="8706" max="8706" width="20.6328125" style="223" customWidth="1"/>
    <col min="8707" max="8707" width="4.6328125" style="223" customWidth="1"/>
    <col min="8708" max="8713" width="10.6328125" style="223" customWidth="1"/>
    <col min="8714" max="8714" width="1" style="223" customWidth="1"/>
    <col min="8715" max="8715" width="8.6328125" style="223" customWidth="1"/>
    <col min="8716" max="8717" width="10.6328125" style="223" customWidth="1"/>
    <col min="8718" max="8718" width="9" style="223"/>
    <col min="8719" max="8723" width="0" style="223" hidden="1" customWidth="1"/>
    <col min="8724" max="8960" width="9" style="223"/>
    <col min="8961" max="8961" width="4.90625" style="223" customWidth="1"/>
    <col min="8962" max="8962" width="20.6328125" style="223" customWidth="1"/>
    <col min="8963" max="8963" width="4.6328125" style="223" customWidth="1"/>
    <col min="8964" max="8969" width="10.6328125" style="223" customWidth="1"/>
    <col min="8970" max="8970" width="1" style="223" customWidth="1"/>
    <col min="8971" max="8971" width="8.6328125" style="223" customWidth="1"/>
    <col min="8972" max="8973" width="10.6328125" style="223" customWidth="1"/>
    <col min="8974" max="8974" width="9" style="223"/>
    <col min="8975" max="8979" width="0" style="223" hidden="1" customWidth="1"/>
    <col min="8980" max="9216" width="9" style="223"/>
    <col min="9217" max="9217" width="4.90625" style="223" customWidth="1"/>
    <col min="9218" max="9218" width="20.6328125" style="223" customWidth="1"/>
    <col min="9219" max="9219" width="4.6328125" style="223" customWidth="1"/>
    <col min="9220" max="9225" width="10.6328125" style="223" customWidth="1"/>
    <col min="9226" max="9226" width="1" style="223" customWidth="1"/>
    <col min="9227" max="9227" width="8.6328125" style="223" customWidth="1"/>
    <col min="9228" max="9229" width="10.6328125" style="223" customWidth="1"/>
    <col min="9230" max="9230" width="9" style="223"/>
    <col min="9231" max="9235" width="0" style="223" hidden="1" customWidth="1"/>
    <col min="9236" max="9472" width="9" style="223"/>
    <col min="9473" max="9473" width="4.90625" style="223" customWidth="1"/>
    <col min="9474" max="9474" width="20.6328125" style="223" customWidth="1"/>
    <col min="9475" max="9475" width="4.6328125" style="223" customWidth="1"/>
    <col min="9476" max="9481" width="10.6328125" style="223" customWidth="1"/>
    <col min="9482" max="9482" width="1" style="223" customWidth="1"/>
    <col min="9483" max="9483" width="8.6328125" style="223" customWidth="1"/>
    <col min="9484" max="9485" width="10.6328125" style="223" customWidth="1"/>
    <col min="9486" max="9486" width="9" style="223"/>
    <col min="9487" max="9491" width="0" style="223" hidden="1" customWidth="1"/>
    <col min="9492" max="9728" width="9" style="223"/>
    <col min="9729" max="9729" width="4.90625" style="223" customWidth="1"/>
    <col min="9730" max="9730" width="20.6328125" style="223" customWidth="1"/>
    <col min="9731" max="9731" width="4.6328125" style="223" customWidth="1"/>
    <col min="9732" max="9737" width="10.6328125" style="223" customWidth="1"/>
    <col min="9738" max="9738" width="1" style="223" customWidth="1"/>
    <col min="9739" max="9739" width="8.6328125" style="223" customWidth="1"/>
    <col min="9740" max="9741" width="10.6328125" style="223" customWidth="1"/>
    <col min="9742" max="9742" width="9" style="223"/>
    <col min="9743" max="9747" width="0" style="223" hidden="1" customWidth="1"/>
    <col min="9748" max="9984" width="9" style="223"/>
    <col min="9985" max="9985" width="4.90625" style="223" customWidth="1"/>
    <col min="9986" max="9986" width="20.6328125" style="223" customWidth="1"/>
    <col min="9987" max="9987" width="4.6328125" style="223" customWidth="1"/>
    <col min="9988" max="9993" width="10.6328125" style="223" customWidth="1"/>
    <col min="9994" max="9994" width="1" style="223" customWidth="1"/>
    <col min="9995" max="9995" width="8.6328125" style="223" customWidth="1"/>
    <col min="9996" max="9997" width="10.6328125" style="223" customWidth="1"/>
    <col min="9998" max="9998" width="9" style="223"/>
    <col min="9999" max="10003" width="0" style="223" hidden="1" customWidth="1"/>
    <col min="10004" max="10240" width="9" style="223"/>
    <col min="10241" max="10241" width="4.90625" style="223" customWidth="1"/>
    <col min="10242" max="10242" width="20.6328125" style="223" customWidth="1"/>
    <col min="10243" max="10243" width="4.6328125" style="223" customWidth="1"/>
    <col min="10244" max="10249" width="10.6328125" style="223" customWidth="1"/>
    <col min="10250" max="10250" width="1" style="223" customWidth="1"/>
    <col min="10251" max="10251" width="8.6328125" style="223" customWidth="1"/>
    <col min="10252" max="10253" width="10.6328125" style="223" customWidth="1"/>
    <col min="10254" max="10254" width="9" style="223"/>
    <col min="10255" max="10259" width="0" style="223" hidden="1" customWidth="1"/>
    <col min="10260" max="10496" width="9" style="223"/>
    <col min="10497" max="10497" width="4.90625" style="223" customWidth="1"/>
    <col min="10498" max="10498" width="20.6328125" style="223" customWidth="1"/>
    <col min="10499" max="10499" width="4.6328125" style="223" customWidth="1"/>
    <col min="10500" max="10505" width="10.6328125" style="223" customWidth="1"/>
    <col min="10506" max="10506" width="1" style="223" customWidth="1"/>
    <col min="10507" max="10507" width="8.6328125" style="223" customWidth="1"/>
    <col min="10508" max="10509" width="10.6328125" style="223" customWidth="1"/>
    <col min="10510" max="10510" width="9" style="223"/>
    <col min="10511" max="10515" width="0" style="223" hidden="1" customWidth="1"/>
    <col min="10516" max="10752" width="9" style="223"/>
    <col min="10753" max="10753" width="4.90625" style="223" customWidth="1"/>
    <col min="10754" max="10754" width="20.6328125" style="223" customWidth="1"/>
    <col min="10755" max="10755" width="4.6328125" style="223" customWidth="1"/>
    <col min="10756" max="10761" width="10.6328125" style="223" customWidth="1"/>
    <col min="10762" max="10762" width="1" style="223" customWidth="1"/>
    <col min="10763" max="10763" width="8.6328125" style="223" customWidth="1"/>
    <col min="10764" max="10765" width="10.6328125" style="223" customWidth="1"/>
    <col min="10766" max="10766" width="9" style="223"/>
    <col min="10767" max="10771" width="0" style="223" hidden="1" customWidth="1"/>
    <col min="10772" max="11008" width="9" style="223"/>
    <col min="11009" max="11009" width="4.90625" style="223" customWidth="1"/>
    <col min="11010" max="11010" width="20.6328125" style="223" customWidth="1"/>
    <col min="11011" max="11011" width="4.6328125" style="223" customWidth="1"/>
    <col min="11012" max="11017" width="10.6328125" style="223" customWidth="1"/>
    <col min="11018" max="11018" width="1" style="223" customWidth="1"/>
    <col min="11019" max="11019" width="8.6328125" style="223" customWidth="1"/>
    <col min="11020" max="11021" width="10.6328125" style="223" customWidth="1"/>
    <col min="11022" max="11022" width="9" style="223"/>
    <col min="11023" max="11027" width="0" style="223" hidden="1" customWidth="1"/>
    <col min="11028" max="11264" width="9" style="223"/>
    <col min="11265" max="11265" width="4.90625" style="223" customWidth="1"/>
    <col min="11266" max="11266" width="20.6328125" style="223" customWidth="1"/>
    <col min="11267" max="11267" width="4.6328125" style="223" customWidth="1"/>
    <col min="11268" max="11273" width="10.6328125" style="223" customWidth="1"/>
    <col min="11274" max="11274" width="1" style="223" customWidth="1"/>
    <col min="11275" max="11275" width="8.6328125" style="223" customWidth="1"/>
    <col min="11276" max="11277" width="10.6328125" style="223" customWidth="1"/>
    <col min="11278" max="11278" width="9" style="223"/>
    <col min="11279" max="11283" width="0" style="223" hidden="1" customWidth="1"/>
    <col min="11284" max="11520" width="9" style="223"/>
    <col min="11521" max="11521" width="4.90625" style="223" customWidth="1"/>
    <col min="11522" max="11522" width="20.6328125" style="223" customWidth="1"/>
    <col min="11523" max="11523" width="4.6328125" style="223" customWidth="1"/>
    <col min="11524" max="11529" width="10.6328125" style="223" customWidth="1"/>
    <col min="11530" max="11530" width="1" style="223" customWidth="1"/>
    <col min="11531" max="11531" width="8.6328125" style="223" customWidth="1"/>
    <col min="11532" max="11533" width="10.6328125" style="223" customWidth="1"/>
    <col min="11534" max="11534" width="9" style="223"/>
    <col min="11535" max="11539" width="0" style="223" hidden="1" customWidth="1"/>
    <col min="11540" max="11776" width="9" style="223"/>
    <col min="11777" max="11777" width="4.90625" style="223" customWidth="1"/>
    <col min="11778" max="11778" width="20.6328125" style="223" customWidth="1"/>
    <col min="11779" max="11779" width="4.6328125" style="223" customWidth="1"/>
    <col min="11780" max="11785" width="10.6328125" style="223" customWidth="1"/>
    <col min="11786" max="11786" width="1" style="223" customWidth="1"/>
    <col min="11787" max="11787" width="8.6328125" style="223" customWidth="1"/>
    <col min="11788" max="11789" width="10.6328125" style="223" customWidth="1"/>
    <col min="11790" max="11790" width="9" style="223"/>
    <col min="11791" max="11795" width="0" style="223" hidden="1" customWidth="1"/>
    <col min="11796" max="12032" width="9" style="223"/>
    <col min="12033" max="12033" width="4.90625" style="223" customWidth="1"/>
    <col min="12034" max="12034" width="20.6328125" style="223" customWidth="1"/>
    <col min="12035" max="12035" width="4.6328125" style="223" customWidth="1"/>
    <col min="12036" max="12041" width="10.6328125" style="223" customWidth="1"/>
    <col min="12042" max="12042" width="1" style="223" customWidth="1"/>
    <col min="12043" max="12043" width="8.6328125" style="223" customWidth="1"/>
    <col min="12044" max="12045" width="10.6328125" style="223" customWidth="1"/>
    <col min="12046" max="12046" width="9" style="223"/>
    <col min="12047" max="12051" width="0" style="223" hidden="1" customWidth="1"/>
    <col min="12052" max="12288" width="9" style="223"/>
    <col min="12289" max="12289" width="4.90625" style="223" customWidth="1"/>
    <col min="12290" max="12290" width="20.6328125" style="223" customWidth="1"/>
    <col min="12291" max="12291" width="4.6328125" style="223" customWidth="1"/>
    <col min="12292" max="12297" width="10.6328125" style="223" customWidth="1"/>
    <col min="12298" max="12298" width="1" style="223" customWidth="1"/>
    <col min="12299" max="12299" width="8.6328125" style="223" customWidth="1"/>
    <col min="12300" max="12301" width="10.6328125" style="223" customWidth="1"/>
    <col min="12302" max="12302" width="9" style="223"/>
    <col min="12303" max="12307" width="0" style="223" hidden="1" customWidth="1"/>
    <col min="12308" max="12544" width="9" style="223"/>
    <col min="12545" max="12545" width="4.90625" style="223" customWidth="1"/>
    <col min="12546" max="12546" width="20.6328125" style="223" customWidth="1"/>
    <col min="12547" max="12547" width="4.6328125" style="223" customWidth="1"/>
    <col min="12548" max="12553" width="10.6328125" style="223" customWidth="1"/>
    <col min="12554" max="12554" width="1" style="223" customWidth="1"/>
    <col min="12555" max="12555" width="8.6328125" style="223" customWidth="1"/>
    <col min="12556" max="12557" width="10.6328125" style="223" customWidth="1"/>
    <col min="12558" max="12558" width="9" style="223"/>
    <col min="12559" max="12563" width="0" style="223" hidden="1" customWidth="1"/>
    <col min="12564" max="12800" width="9" style="223"/>
    <col min="12801" max="12801" width="4.90625" style="223" customWidth="1"/>
    <col min="12802" max="12802" width="20.6328125" style="223" customWidth="1"/>
    <col min="12803" max="12803" width="4.6328125" style="223" customWidth="1"/>
    <col min="12804" max="12809" width="10.6328125" style="223" customWidth="1"/>
    <col min="12810" max="12810" width="1" style="223" customWidth="1"/>
    <col min="12811" max="12811" width="8.6328125" style="223" customWidth="1"/>
    <col min="12812" max="12813" width="10.6328125" style="223" customWidth="1"/>
    <col min="12814" max="12814" width="9" style="223"/>
    <col min="12815" max="12819" width="0" style="223" hidden="1" customWidth="1"/>
    <col min="12820" max="13056" width="9" style="223"/>
    <col min="13057" max="13057" width="4.90625" style="223" customWidth="1"/>
    <col min="13058" max="13058" width="20.6328125" style="223" customWidth="1"/>
    <col min="13059" max="13059" width="4.6328125" style="223" customWidth="1"/>
    <col min="13060" max="13065" width="10.6328125" style="223" customWidth="1"/>
    <col min="13066" max="13066" width="1" style="223" customWidth="1"/>
    <col min="13067" max="13067" width="8.6328125" style="223" customWidth="1"/>
    <col min="13068" max="13069" width="10.6328125" style="223" customWidth="1"/>
    <col min="13070" max="13070" width="9" style="223"/>
    <col min="13071" max="13075" width="0" style="223" hidden="1" customWidth="1"/>
    <col min="13076" max="13312" width="9" style="223"/>
    <col min="13313" max="13313" width="4.90625" style="223" customWidth="1"/>
    <col min="13314" max="13314" width="20.6328125" style="223" customWidth="1"/>
    <col min="13315" max="13315" width="4.6328125" style="223" customWidth="1"/>
    <col min="13316" max="13321" width="10.6328125" style="223" customWidth="1"/>
    <col min="13322" max="13322" width="1" style="223" customWidth="1"/>
    <col min="13323" max="13323" width="8.6328125" style="223" customWidth="1"/>
    <col min="13324" max="13325" width="10.6328125" style="223" customWidth="1"/>
    <col min="13326" max="13326" width="9" style="223"/>
    <col min="13327" max="13331" width="0" style="223" hidden="1" customWidth="1"/>
    <col min="13332" max="13568" width="9" style="223"/>
    <col min="13569" max="13569" width="4.90625" style="223" customWidth="1"/>
    <col min="13570" max="13570" width="20.6328125" style="223" customWidth="1"/>
    <col min="13571" max="13571" width="4.6328125" style="223" customWidth="1"/>
    <col min="13572" max="13577" width="10.6328125" style="223" customWidth="1"/>
    <col min="13578" max="13578" width="1" style="223" customWidth="1"/>
    <col min="13579" max="13579" width="8.6328125" style="223" customWidth="1"/>
    <col min="13580" max="13581" width="10.6328125" style="223" customWidth="1"/>
    <col min="13582" max="13582" width="9" style="223"/>
    <col min="13583" max="13587" width="0" style="223" hidden="1" customWidth="1"/>
    <col min="13588" max="13824" width="9" style="223"/>
    <col min="13825" max="13825" width="4.90625" style="223" customWidth="1"/>
    <col min="13826" max="13826" width="20.6328125" style="223" customWidth="1"/>
    <col min="13827" max="13827" width="4.6328125" style="223" customWidth="1"/>
    <col min="13828" max="13833" width="10.6328125" style="223" customWidth="1"/>
    <col min="13834" max="13834" width="1" style="223" customWidth="1"/>
    <col min="13835" max="13835" width="8.6328125" style="223" customWidth="1"/>
    <col min="13836" max="13837" width="10.6328125" style="223" customWidth="1"/>
    <col min="13838" max="13838" width="9" style="223"/>
    <col min="13839" max="13843" width="0" style="223" hidden="1" customWidth="1"/>
    <col min="13844" max="14080" width="9" style="223"/>
    <col min="14081" max="14081" width="4.90625" style="223" customWidth="1"/>
    <col min="14082" max="14082" width="20.6328125" style="223" customWidth="1"/>
    <col min="14083" max="14083" width="4.6328125" style="223" customWidth="1"/>
    <col min="14084" max="14089" width="10.6328125" style="223" customWidth="1"/>
    <col min="14090" max="14090" width="1" style="223" customWidth="1"/>
    <col min="14091" max="14091" width="8.6328125" style="223" customWidth="1"/>
    <col min="14092" max="14093" width="10.6328125" style="223" customWidth="1"/>
    <col min="14094" max="14094" width="9" style="223"/>
    <col min="14095" max="14099" width="0" style="223" hidden="1" customWidth="1"/>
    <col min="14100" max="14336" width="9" style="223"/>
    <col min="14337" max="14337" width="4.90625" style="223" customWidth="1"/>
    <col min="14338" max="14338" width="20.6328125" style="223" customWidth="1"/>
    <col min="14339" max="14339" width="4.6328125" style="223" customWidth="1"/>
    <col min="14340" max="14345" width="10.6328125" style="223" customWidth="1"/>
    <col min="14346" max="14346" width="1" style="223" customWidth="1"/>
    <col min="14347" max="14347" width="8.6328125" style="223" customWidth="1"/>
    <col min="14348" max="14349" width="10.6328125" style="223" customWidth="1"/>
    <col min="14350" max="14350" width="9" style="223"/>
    <col min="14351" max="14355" width="0" style="223" hidden="1" customWidth="1"/>
    <col min="14356" max="14592" width="9" style="223"/>
    <col min="14593" max="14593" width="4.90625" style="223" customWidth="1"/>
    <col min="14594" max="14594" width="20.6328125" style="223" customWidth="1"/>
    <col min="14595" max="14595" width="4.6328125" style="223" customWidth="1"/>
    <col min="14596" max="14601" width="10.6328125" style="223" customWidth="1"/>
    <col min="14602" max="14602" width="1" style="223" customWidth="1"/>
    <col min="14603" max="14603" width="8.6328125" style="223" customWidth="1"/>
    <col min="14604" max="14605" width="10.6328125" style="223" customWidth="1"/>
    <col min="14606" max="14606" width="9" style="223"/>
    <col min="14607" max="14611" width="0" style="223" hidden="1" customWidth="1"/>
    <col min="14612" max="14848" width="9" style="223"/>
    <col min="14849" max="14849" width="4.90625" style="223" customWidth="1"/>
    <col min="14850" max="14850" width="20.6328125" style="223" customWidth="1"/>
    <col min="14851" max="14851" width="4.6328125" style="223" customWidth="1"/>
    <col min="14852" max="14857" width="10.6328125" style="223" customWidth="1"/>
    <col min="14858" max="14858" width="1" style="223" customWidth="1"/>
    <col min="14859" max="14859" width="8.6328125" style="223" customWidth="1"/>
    <col min="14860" max="14861" width="10.6328125" style="223" customWidth="1"/>
    <col min="14862" max="14862" width="9" style="223"/>
    <col min="14863" max="14867" width="0" style="223" hidden="1" customWidth="1"/>
    <col min="14868" max="15104" width="9" style="223"/>
    <col min="15105" max="15105" width="4.90625" style="223" customWidth="1"/>
    <col min="15106" max="15106" width="20.6328125" style="223" customWidth="1"/>
    <col min="15107" max="15107" width="4.6328125" style="223" customWidth="1"/>
    <col min="15108" max="15113" width="10.6328125" style="223" customWidth="1"/>
    <col min="15114" max="15114" width="1" style="223" customWidth="1"/>
    <col min="15115" max="15115" width="8.6328125" style="223" customWidth="1"/>
    <col min="15116" max="15117" width="10.6328125" style="223" customWidth="1"/>
    <col min="15118" max="15118" width="9" style="223"/>
    <col min="15119" max="15123" width="0" style="223" hidden="1" customWidth="1"/>
    <col min="15124" max="15360" width="9" style="223"/>
    <col min="15361" max="15361" width="4.90625" style="223" customWidth="1"/>
    <col min="15362" max="15362" width="20.6328125" style="223" customWidth="1"/>
    <col min="15363" max="15363" width="4.6328125" style="223" customWidth="1"/>
    <col min="15364" max="15369" width="10.6328125" style="223" customWidth="1"/>
    <col min="15370" max="15370" width="1" style="223" customWidth="1"/>
    <col min="15371" max="15371" width="8.6328125" style="223" customWidth="1"/>
    <col min="15372" max="15373" width="10.6328125" style="223" customWidth="1"/>
    <col min="15374" max="15374" width="9" style="223"/>
    <col min="15375" max="15379" width="0" style="223" hidden="1" customWidth="1"/>
    <col min="15380" max="15616" width="9" style="223"/>
    <col min="15617" max="15617" width="4.90625" style="223" customWidth="1"/>
    <col min="15618" max="15618" width="20.6328125" style="223" customWidth="1"/>
    <col min="15619" max="15619" width="4.6328125" style="223" customWidth="1"/>
    <col min="15620" max="15625" width="10.6328125" style="223" customWidth="1"/>
    <col min="15626" max="15626" width="1" style="223" customWidth="1"/>
    <col min="15627" max="15627" width="8.6328125" style="223" customWidth="1"/>
    <col min="15628" max="15629" width="10.6328125" style="223" customWidth="1"/>
    <col min="15630" max="15630" width="9" style="223"/>
    <col min="15631" max="15635" width="0" style="223" hidden="1" customWidth="1"/>
    <col min="15636" max="15872" width="9" style="223"/>
    <col min="15873" max="15873" width="4.90625" style="223" customWidth="1"/>
    <col min="15874" max="15874" width="20.6328125" style="223" customWidth="1"/>
    <col min="15875" max="15875" width="4.6328125" style="223" customWidth="1"/>
    <col min="15876" max="15881" width="10.6328125" style="223" customWidth="1"/>
    <col min="15882" max="15882" width="1" style="223" customWidth="1"/>
    <col min="15883" max="15883" width="8.6328125" style="223" customWidth="1"/>
    <col min="15884" max="15885" width="10.6328125" style="223" customWidth="1"/>
    <col min="15886" max="15886" width="9" style="223"/>
    <col min="15887" max="15891" width="0" style="223" hidden="1" customWidth="1"/>
    <col min="15892" max="16128" width="9" style="223"/>
    <col min="16129" max="16129" width="4.90625" style="223" customWidth="1"/>
    <col min="16130" max="16130" width="20.6328125" style="223" customWidth="1"/>
    <col min="16131" max="16131" width="4.6328125" style="223" customWidth="1"/>
    <col min="16132" max="16137" width="10.6328125" style="223" customWidth="1"/>
    <col min="16138" max="16138" width="1" style="223" customWidth="1"/>
    <col min="16139" max="16139" width="8.6328125" style="223" customWidth="1"/>
    <col min="16140" max="16141" width="10.6328125" style="223" customWidth="1"/>
    <col min="16142" max="16142" width="9" style="223"/>
    <col min="16143" max="16147" width="0" style="223" hidden="1" customWidth="1"/>
    <col min="16148" max="16384" width="9" style="223"/>
  </cols>
  <sheetData>
    <row r="1" spans="1:14" s="1" customFormat="1" ht="16.5">
      <c r="N1" s="43" t="s">
        <v>430</v>
      </c>
    </row>
    <row r="2" spans="1:14" s="2" customFormat="1" ht="16.5">
      <c r="A2" s="18" t="s">
        <v>433</v>
      </c>
    </row>
    <row r="3" spans="1:14" s="1" customFormat="1" ht="18" customHeight="1"/>
    <row r="4" spans="1:14" s="1" customFormat="1" ht="18" customHeight="1"/>
    <row r="5" spans="1:14">
      <c r="H5" s="833"/>
      <c r="I5" s="833"/>
    </row>
    <row r="6" spans="1:14" ht="15" customHeight="1">
      <c r="A6" s="498" t="s">
        <v>205</v>
      </c>
    </row>
    <row r="7" spans="1:14" ht="6" customHeight="1">
      <c r="B7" s="834"/>
      <c r="C7" s="834"/>
      <c r="D7" s="834"/>
      <c r="E7" s="834"/>
      <c r="F7" s="834"/>
      <c r="G7" s="834"/>
    </row>
    <row r="8" spans="1:14" ht="15" customHeight="1" thickBot="1">
      <c r="B8" s="227" t="s">
        <v>206</v>
      </c>
      <c r="C8" s="226"/>
      <c r="D8" s="226"/>
      <c r="E8" s="226"/>
      <c r="F8" s="226"/>
      <c r="G8" s="226"/>
    </row>
    <row r="9" spans="1:14" s="228" customFormat="1" ht="15" customHeight="1" thickBot="1">
      <c r="B9" s="835" t="s">
        <v>207</v>
      </c>
      <c r="C9" s="836"/>
      <c r="D9" s="464"/>
      <c r="E9" s="230"/>
      <c r="F9" s="230"/>
    </row>
    <row r="10" spans="1:14" s="228" customFormat="1" ht="15" customHeight="1">
      <c r="B10" s="837" t="s">
        <v>444</v>
      </c>
      <c r="C10" s="838"/>
      <c r="D10" s="465"/>
      <c r="E10" s="231"/>
      <c r="F10" s="231"/>
      <c r="G10" s="835" t="s">
        <v>208</v>
      </c>
      <c r="H10" s="836"/>
      <c r="I10" s="232">
        <f>L21</f>
        <v>0</v>
      </c>
    </row>
    <row r="11" spans="1:14" ht="15" customHeight="1">
      <c r="B11" s="830" t="s">
        <v>209</v>
      </c>
      <c r="C11" s="233" t="s">
        <v>81</v>
      </c>
      <c r="D11" s="465"/>
      <c r="G11" s="831" t="s">
        <v>210</v>
      </c>
      <c r="H11" s="832"/>
      <c r="I11" s="234">
        <f>L22</f>
        <v>0</v>
      </c>
    </row>
    <row r="12" spans="1:14" ht="15" customHeight="1">
      <c r="B12" s="830"/>
      <c r="C12" s="233" t="s">
        <v>88</v>
      </c>
      <c r="D12" s="465"/>
      <c r="F12" s="235"/>
      <c r="G12" s="831" t="s">
        <v>211</v>
      </c>
      <c r="H12" s="832"/>
      <c r="I12" s="234">
        <f>D22</f>
        <v>0</v>
      </c>
    </row>
    <row r="13" spans="1:14" ht="15" customHeight="1">
      <c r="B13" s="830" t="s">
        <v>212</v>
      </c>
      <c r="C13" s="233" t="s">
        <v>213</v>
      </c>
      <c r="D13" s="466"/>
      <c r="F13" s="235"/>
      <c r="G13" s="831" t="s">
        <v>214</v>
      </c>
      <c r="H13" s="832"/>
      <c r="I13" s="234">
        <f>M22</f>
        <v>0</v>
      </c>
    </row>
    <row r="14" spans="1:14" ht="15" customHeight="1" thickBot="1">
      <c r="B14" s="843"/>
      <c r="C14" s="236" t="s">
        <v>215</v>
      </c>
      <c r="D14" s="467"/>
      <c r="F14" s="235"/>
      <c r="G14" s="844" t="s">
        <v>216</v>
      </c>
      <c r="H14" s="845"/>
      <c r="I14" s="237">
        <f>M23</f>
        <v>0</v>
      </c>
    </row>
    <row r="15" spans="1:14" ht="6" customHeight="1">
      <c r="B15" s="834"/>
      <c r="C15" s="834"/>
      <c r="D15" s="834"/>
      <c r="E15" s="834"/>
      <c r="F15" s="834"/>
      <c r="G15" s="834"/>
    </row>
    <row r="16" spans="1:14" ht="13.5" customHeight="1" thickBot="1">
      <c r="B16" s="846" t="s">
        <v>217</v>
      </c>
      <c r="C16" s="846"/>
      <c r="D16" s="846"/>
      <c r="F16" s="235"/>
      <c r="G16" s="238"/>
    </row>
    <row r="17" spans="1:19" s="228" customFormat="1" ht="36">
      <c r="B17" s="847"/>
      <c r="C17" s="848"/>
      <c r="D17" s="239" t="s">
        <v>218</v>
      </c>
      <c r="E17" s="229" t="s">
        <v>219</v>
      </c>
      <c r="F17" s="229" t="s">
        <v>220</v>
      </c>
      <c r="G17" s="229" t="s">
        <v>221</v>
      </c>
      <c r="H17" s="240" t="s">
        <v>222</v>
      </c>
      <c r="I17" s="240" t="s">
        <v>223</v>
      </c>
      <c r="J17" s="849" t="s">
        <v>224</v>
      </c>
      <c r="K17" s="850"/>
      <c r="L17" s="240" t="s">
        <v>225</v>
      </c>
      <c r="M17" s="241" t="s">
        <v>226</v>
      </c>
    </row>
    <row r="18" spans="1:19" ht="15" customHeight="1">
      <c r="B18" s="839" t="s">
        <v>227</v>
      </c>
      <c r="C18" s="840"/>
      <c r="D18" s="233" t="s">
        <v>81</v>
      </c>
      <c r="E18" s="233" t="s">
        <v>88</v>
      </c>
      <c r="F18" s="233" t="s">
        <v>228</v>
      </c>
      <c r="G18" s="233" t="s">
        <v>229</v>
      </c>
      <c r="H18" s="242" t="s">
        <v>230</v>
      </c>
      <c r="I18" s="242" t="s">
        <v>231</v>
      </c>
      <c r="J18" s="851" t="s">
        <v>232</v>
      </c>
      <c r="K18" s="852"/>
      <c r="L18" s="242" t="s">
        <v>233</v>
      </c>
      <c r="M18" s="243" t="s">
        <v>234</v>
      </c>
    </row>
    <row r="19" spans="1:19" ht="15" customHeight="1">
      <c r="B19" s="839" t="s">
        <v>235</v>
      </c>
      <c r="C19" s="840"/>
      <c r="D19" s="468"/>
      <c r="E19" s="468"/>
      <c r="F19" s="469"/>
      <c r="G19" s="468"/>
      <c r="H19" s="244">
        <f>D19*G19/100</f>
        <v>0</v>
      </c>
      <c r="I19" s="245">
        <f>E19+F19</f>
        <v>0</v>
      </c>
      <c r="J19" s="841">
        <f>D19*I19/100</f>
        <v>0</v>
      </c>
      <c r="K19" s="842"/>
      <c r="L19" s="244">
        <f>I19-G19</f>
        <v>0</v>
      </c>
      <c r="M19" s="246">
        <f>D19*(I19-G19)/100</f>
        <v>0</v>
      </c>
    </row>
    <row r="20" spans="1:19" ht="15" customHeight="1">
      <c r="B20" s="839" t="s">
        <v>236</v>
      </c>
      <c r="C20" s="840"/>
      <c r="D20" s="468"/>
      <c r="E20" s="468"/>
      <c r="F20" s="469"/>
      <c r="G20" s="468"/>
      <c r="H20" s="244">
        <f>D20*G20/100</f>
        <v>0</v>
      </c>
      <c r="I20" s="245">
        <f>E20+F20</f>
        <v>0</v>
      </c>
      <c r="J20" s="841">
        <f>D20*I20/100</f>
        <v>0</v>
      </c>
      <c r="K20" s="842"/>
      <c r="L20" s="244">
        <f>I20-G20</f>
        <v>0</v>
      </c>
      <c r="M20" s="246">
        <f>D20*(I20-G20)/100</f>
        <v>0</v>
      </c>
    </row>
    <row r="21" spans="1:19" ht="15" customHeight="1">
      <c r="B21" s="839" t="s">
        <v>237</v>
      </c>
      <c r="C21" s="840"/>
      <c r="D21" s="468"/>
      <c r="E21" s="468"/>
      <c r="F21" s="469"/>
      <c r="G21" s="468"/>
      <c r="H21" s="244">
        <f>D21*G21/100</f>
        <v>0</v>
      </c>
      <c r="I21" s="245">
        <f>E21+F21</f>
        <v>0</v>
      </c>
      <c r="J21" s="841">
        <f>D21*I21/100</f>
        <v>0</v>
      </c>
      <c r="K21" s="842"/>
      <c r="L21" s="244">
        <f>I21-G21</f>
        <v>0</v>
      </c>
      <c r="M21" s="246">
        <f>D21*(I21-G21)/100</f>
        <v>0</v>
      </c>
    </row>
    <row r="22" spans="1:19" ht="15" customHeight="1">
      <c r="B22" s="839" t="s">
        <v>238</v>
      </c>
      <c r="C22" s="840"/>
      <c r="D22" s="468"/>
      <c r="E22" s="468"/>
      <c r="F22" s="469"/>
      <c r="G22" s="468"/>
      <c r="H22" s="244">
        <f>D22*G22/100</f>
        <v>0</v>
      </c>
      <c r="I22" s="245">
        <f>E22+F22</f>
        <v>0</v>
      </c>
      <c r="J22" s="841">
        <f>D22*I22/100</f>
        <v>0</v>
      </c>
      <c r="K22" s="842"/>
      <c r="L22" s="244">
        <f>I22-G22</f>
        <v>0</v>
      </c>
      <c r="M22" s="246">
        <f>D22*(I22-G22)/100</f>
        <v>0</v>
      </c>
    </row>
    <row r="23" spans="1:19" ht="15" customHeight="1" thickBot="1">
      <c r="B23" s="853" t="s">
        <v>239</v>
      </c>
      <c r="C23" s="854"/>
      <c r="D23" s="247">
        <f>SUM(D19:D22)</f>
        <v>0</v>
      </c>
      <c r="E23" s="248" t="s">
        <v>240</v>
      </c>
      <c r="F23" s="248" t="s">
        <v>240</v>
      </c>
      <c r="G23" s="248" t="s">
        <v>240</v>
      </c>
      <c r="H23" s="249">
        <f>SUM(H19:H22)</f>
        <v>0</v>
      </c>
      <c r="I23" s="248" t="s">
        <v>240</v>
      </c>
      <c r="J23" s="855">
        <f>SUM(J19:J22)</f>
        <v>0</v>
      </c>
      <c r="K23" s="856"/>
      <c r="L23" s="250" t="s">
        <v>240</v>
      </c>
      <c r="M23" s="251">
        <f>SUM(M19:M22)</f>
        <v>0</v>
      </c>
    </row>
    <row r="24" spans="1:19">
      <c r="F24" s="235"/>
      <c r="G24" s="238"/>
    </row>
    <row r="25" spans="1:19" ht="15" customHeight="1">
      <c r="A25" s="498" t="s">
        <v>241</v>
      </c>
    </row>
    <row r="26" spans="1:19" ht="6" customHeight="1">
      <c r="B26" s="834"/>
      <c r="C26" s="834"/>
      <c r="D26" s="834"/>
      <c r="E26" s="834"/>
      <c r="F26" s="834"/>
      <c r="G26" s="834"/>
    </row>
    <row r="27" spans="1:19" ht="16" customHeight="1" thickBot="1">
      <c r="B27" s="227" t="s">
        <v>242</v>
      </c>
      <c r="K27" s="227" t="s">
        <v>243</v>
      </c>
    </row>
    <row r="28" spans="1:19" ht="13.5" customHeight="1">
      <c r="B28" s="857" t="s">
        <v>380</v>
      </c>
      <c r="C28" s="858"/>
      <c r="D28" s="863" t="s">
        <v>434</v>
      </c>
      <c r="E28" s="864"/>
      <c r="F28" s="865" t="s">
        <v>177</v>
      </c>
      <c r="G28" s="865" t="s">
        <v>244</v>
      </c>
      <c r="H28" s="878" t="s">
        <v>178</v>
      </c>
      <c r="I28" s="879"/>
      <c r="K28" s="876" t="s">
        <v>381</v>
      </c>
      <c r="L28" s="82" t="s">
        <v>179</v>
      </c>
      <c r="M28" s="819" t="s">
        <v>180</v>
      </c>
      <c r="N28" s="820"/>
      <c r="P28" s="873" t="s">
        <v>245</v>
      </c>
      <c r="Q28" s="873" t="s">
        <v>246</v>
      </c>
      <c r="R28" s="873" t="s">
        <v>247</v>
      </c>
      <c r="S28" s="873" t="s">
        <v>248</v>
      </c>
    </row>
    <row r="29" spans="1:19" ht="13.5" customHeight="1">
      <c r="B29" s="859"/>
      <c r="C29" s="860"/>
      <c r="D29" s="870" t="s">
        <v>181</v>
      </c>
      <c r="E29" s="872" t="s">
        <v>435</v>
      </c>
      <c r="F29" s="866"/>
      <c r="G29" s="868"/>
      <c r="H29" s="880" t="s">
        <v>249</v>
      </c>
      <c r="I29" s="882" t="s">
        <v>250</v>
      </c>
      <c r="K29" s="798"/>
      <c r="L29" s="825" t="s">
        <v>185</v>
      </c>
      <c r="M29" s="825" t="s">
        <v>185</v>
      </c>
      <c r="N29" s="823" t="s">
        <v>186</v>
      </c>
      <c r="P29" s="873"/>
      <c r="Q29" s="873"/>
      <c r="R29" s="873"/>
      <c r="S29" s="873"/>
    </row>
    <row r="30" spans="1:19">
      <c r="B30" s="861"/>
      <c r="C30" s="862"/>
      <c r="D30" s="871"/>
      <c r="E30" s="867"/>
      <c r="F30" s="867"/>
      <c r="G30" s="869"/>
      <c r="H30" s="881"/>
      <c r="I30" s="883"/>
      <c r="K30" s="877"/>
      <c r="L30" s="806"/>
      <c r="M30" s="806"/>
      <c r="N30" s="824"/>
      <c r="O30" s="223" t="s">
        <v>251</v>
      </c>
      <c r="P30" s="873"/>
      <c r="Q30" s="873"/>
      <c r="R30" s="873"/>
      <c r="S30" s="873"/>
    </row>
    <row r="31" spans="1:19">
      <c r="B31" s="884">
        <v>1</v>
      </c>
      <c r="C31" s="885"/>
      <c r="D31" s="470"/>
      <c r="E31" s="471"/>
      <c r="F31" s="472"/>
      <c r="G31" s="471"/>
      <c r="H31" s="471">
        <v>1</v>
      </c>
      <c r="I31" s="473">
        <v>1</v>
      </c>
      <c r="K31" s="84">
        <v>1</v>
      </c>
      <c r="L31" s="455"/>
      <c r="M31" s="482"/>
      <c r="N31" s="444"/>
      <c r="P31" s="252">
        <f>D31*E31*F31*G31*H31*I31</f>
        <v>0</v>
      </c>
      <c r="Q31" s="252">
        <f>D31*E31*F31*H31*I31</f>
        <v>0</v>
      </c>
      <c r="R31" s="252"/>
      <c r="S31" s="252">
        <f>L31*M31/100</f>
        <v>0</v>
      </c>
    </row>
    <row r="32" spans="1:19">
      <c r="B32" s="874">
        <v>2</v>
      </c>
      <c r="C32" s="875"/>
      <c r="D32" s="474"/>
      <c r="E32" s="475"/>
      <c r="F32" s="476"/>
      <c r="G32" s="475"/>
      <c r="H32" s="475">
        <v>1</v>
      </c>
      <c r="I32" s="477">
        <v>1</v>
      </c>
      <c r="K32" s="85">
        <v>2</v>
      </c>
      <c r="L32" s="456"/>
      <c r="M32" s="484"/>
      <c r="N32" s="449"/>
      <c r="P32" s="252">
        <f t="shared" ref="P32:P40" si="0">D32*E32*F32*G32*H32*I32</f>
        <v>0</v>
      </c>
      <c r="Q32" s="252">
        <f t="shared" ref="Q32:Q40" si="1">D32*E32*F32*H32*I32</f>
        <v>0</v>
      </c>
      <c r="R32" s="252"/>
      <c r="S32" s="252">
        <f t="shared" ref="S32:S40" si="2">L32*M32/100</f>
        <v>0</v>
      </c>
    </row>
    <row r="33" spans="2:19">
      <c r="B33" s="874">
        <v>3</v>
      </c>
      <c r="C33" s="875"/>
      <c r="D33" s="474"/>
      <c r="E33" s="475"/>
      <c r="F33" s="476"/>
      <c r="G33" s="475"/>
      <c r="H33" s="475">
        <v>1</v>
      </c>
      <c r="I33" s="477">
        <v>1</v>
      </c>
      <c r="K33" s="85">
        <v>3</v>
      </c>
      <c r="L33" s="456"/>
      <c r="M33" s="484"/>
      <c r="N33" s="449"/>
      <c r="P33" s="252">
        <f t="shared" si="0"/>
        <v>0</v>
      </c>
      <c r="Q33" s="252">
        <f t="shared" si="1"/>
        <v>0</v>
      </c>
      <c r="R33" s="252"/>
      <c r="S33" s="252">
        <f t="shared" si="2"/>
        <v>0</v>
      </c>
    </row>
    <row r="34" spans="2:19">
      <c r="B34" s="874">
        <v>4</v>
      </c>
      <c r="C34" s="875"/>
      <c r="D34" s="474"/>
      <c r="E34" s="475"/>
      <c r="F34" s="476"/>
      <c r="G34" s="475"/>
      <c r="H34" s="475">
        <v>1</v>
      </c>
      <c r="I34" s="477">
        <v>1</v>
      </c>
      <c r="K34" s="85">
        <v>4</v>
      </c>
      <c r="L34" s="456"/>
      <c r="M34" s="484"/>
      <c r="N34" s="449"/>
      <c r="P34" s="252">
        <f t="shared" si="0"/>
        <v>0</v>
      </c>
      <c r="Q34" s="252">
        <f t="shared" si="1"/>
        <v>0</v>
      </c>
      <c r="R34" s="252"/>
      <c r="S34" s="252">
        <f t="shared" si="2"/>
        <v>0</v>
      </c>
    </row>
    <row r="35" spans="2:19">
      <c r="B35" s="874">
        <v>5</v>
      </c>
      <c r="C35" s="875"/>
      <c r="D35" s="474"/>
      <c r="E35" s="475"/>
      <c r="F35" s="476"/>
      <c r="G35" s="475"/>
      <c r="H35" s="475">
        <v>1</v>
      </c>
      <c r="I35" s="477">
        <v>1</v>
      </c>
      <c r="K35" s="85">
        <v>5</v>
      </c>
      <c r="L35" s="456"/>
      <c r="M35" s="484"/>
      <c r="N35" s="449"/>
      <c r="P35" s="252">
        <f t="shared" si="0"/>
        <v>0</v>
      </c>
      <c r="Q35" s="252">
        <f t="shared" si="1"/>
        <v>0</v>
      </c>
      <c r="R35" s="252"/>
      <c r="S35" s="252">
        <f t="shared" si="2"/>
        <v>0</v>
      </c>
    </row>
    <row r="36" spans="2:19">
      <c r="B36" s="874">
        <v>6</v>
      </c>
      <c r="C36" s="875"/>
      <c r="D36" s="474"/>
      <c r="E36" s="475"/>
      <c r="F36" s="476"/>
      <c r="G36" s="475"/>
      <c r="H36" s="475">
        <v>1</v>
      </c>
      <c r="I36" s="477">
        <v>1</v>
      </c>
      <c r="K36" s="85">
        <v>6</v>
      </c>
      <c r="L36" s="456"/>
      <c r="M36" s="484"/>
      <c r="N36" s="449"/>
      <c r="P36" s="252">
        <f t="shared" si="0"/>
        <v>0</v>
      </c>
      <c r="Q36" s="252">
        <f t="shared" si="1"/>
        <v>0</v>
      </c>
      <c r="R36" s="252"/>
      <c r="S36" s="252">
        <f t="shared" si="2"/>
        <v>0</v>
      </c>
    </row>
    <row r="37" spans="2:19">
      <c r="B37" s="874">
        <v>7</v>
      </c>
      <c r="C37" s="875"/>
      <c r="D37" s="474"/>
      <c r="E37" s="475"/>
      <c r="F37" s="476"/>
      <c r="G37" s="475"/>
      <c r="H37" s="475">
        <v>1</v>
      </c>
      <c r="I37" s="477">
        <v>1</v>
      </c>
      <c r="K37" s="85">
        <v>7</v>
      </c>
      <c r="L37" s="456"/>
      <c r="M37" s="484"/>
      <c r="N37" s="449"/>
      <c r="P37" s="252">
        <f t="shared" si="0"/>
        <v>0</v>
      </c>
      <c r="Q37" s="252">
        <f t="shared" si="1"/>
        <v>0</v>
      </c>
      <c r="R37" s="252"/>
      <c r="S37" s="252">
        <f t="shared" si="2"/>
        <v>0</v>
      </c>
    </row>
    <row r="38" spans="2:19">
      <c r="B38" s="874">
        <v>8</v>
      </c>
      <c r="C38" s="875"/>
      <c r="D38" s="474"/>
      <c r="E38" s="475"/>
      <c r="F38" s="476"/>
      <c r="G38" s="475"/>
      <c r="H38" s="475">
        <v>1</v>
      </c>
      <c r="I38" s="477">
        <v>1</v>
      </c>
      <c r="K38" s="85">
        <v>8</v>
      </c>
      <c r="L38" s="456"/>
      <c r="M38" s="484"/>
      <c r="N38" s="449"/>
      <c r="P38" s="252">
        <f t="shared" si="0"/>
        <v>0</v>
      </c>
      <c r="Q38" s="252">
        <f t="shared" si="1"/>
        <v>0</v>
      </c>
      <c r="R38" s="252"/>
      <c r="S38" s="252">
        <f t="shared" si="2"/>
        <v>0</v>
      </c>
    </row>
    <row r="39" spans="2:19">
      <c r="B39" s="874">
        <v>9</v>
      </c>
      <c r="C39" s="875"/>
      <c r="D39" s="474"/>
      <c r="E39" s="475"/>
      <c r="F39" s="476"/>
      <c r="G39" s="475"/>
      <c r="H39" s="475">
        <v>1</v>
      </c>
      <c r="I39" s="477">
        <v>1</v>
      </c>
      <c r="K39" s="85">
        <v>9</v>
      </c>
      <c r="L39" s="456"/>
      <c r="M39" s="484"/>
      <c r="N39" s="449"/>
      <c r="P39" s="252">
        <f t="shared" si="0"/>
        <v>0</v>
      </c>
      <c r="Q39" s="252">
        <f t="shared" si="1"/>
        <v>0</v>
      </c>
      <c r="R39" s="252"/>
      <c r="S39" s="252">
        <f t="shared" si="2"/>
        <v>0</v>
      </c>
    </row>
    <row r="40" spans="2:19" ht="13.5" thickBot="1">
      <c r="B40" s="886">
        <v>10</v>
      </c>
      <c r="C40" s="887"/>
      <c r="D40" s="478"/>
      <c r="E40" s="479"/>
      <c r="F40" s="480"/>
      <c r="G40" s="479"/>
      <c r="H40" s="479">
        <v>1</v>
      </c>
      <c r="I40" s="481">
        <v>1</v>
      </c>
      <c r="K40" s="86">
        <v>10</v>
      </c>
      <c r="L40" s="457"/>
      <c r="M40" s="485"/>
      <c r="N40" s="454"/>
      <c r="P40" s="252">
        <f t="shared" si="0"/>
        <v>0</v>
      </c>
      <c r="Q40" s="252">
        <f t="shared" si="1"/>
        <v>0</v>
      </c>
      <c r="R40" s="252"/>
      <c r="S40" s="252">
        <f t="shared" si="2"/>
        <v>0</v>
      </c>
    </row>
    <row r="41" spans="2:19" ht="5.25" customHeight="1" thickBot="1">
      <c r="C41" s="224"/>
      <c r="D41" s="225"/>
      <c r="I41" s="224"/>
    </row>
    <row r="42" spans="2:19" ht="13.5" customHeight="1">
      <c r="B42" s="857" t="s">
        <v>190</v>
      </c>
      <c r="C42" s="858"/>
      <c r="D42" s="863" t="s">
        <v>434</v>
      </c>
      <c r="E42" s="864"/>
      <c r="F42" s="888" t="s">
        <v>252</v>
      </c>
      <c r="G42" s="865" t="s">
        <v>244</v>
      </c>
      <c r="H42" s="878" t="s">
        <v>178</v>
      </c>
      <c r="I42" s="879"/>
      <c r="K42" s="815" t="s">
        <v>193</v>
      </c>
      <c r="L42" s="83" t="s">
        <v>253</v>
      </c>
      <c r="M42" s="819" t="s">
        <v>180</v>
      </c>
      <c r="N42" s="820"/>
    </row>
    <row r="43" spans="2:19" ht="13.5" customHeight="1">
      <c r="B43" s="859"/>
      <c r="C43" s="860"/>
      <c r="D43" s="892" t="s">
        <v>181</v>
      </c>
      <c r="E43" s="872" t="s">
        <v>435</v>
      </c>
      <c r="F43" s="866"/>
      <c r="G43" s="868"/>
      <c r="H43" s="880" t="s">
        <v>249</v>
      </c>
      <c r="I43" s="882" t="s">
        <v>250</v>
      </c>
      <c r="K43" s="890"/>
      <c r="L43" s="825" t="s">
        <v>185</v>
      </c>
      <c r="M43" s="821" t="s">
        <v>185</v>
      </c>
      <c r="N43" s="823" t="s">
        <v>186</v>
      </c>
    </row>
    <row r="44" spans="2:19">
      <c r="B44" s="861"/>
      <c r="C44" s="862"/>
      <c r="D44" s="893"/>
      <c r="E44" s="867"/>
      <c r="F44" s="889"/>
      <c r="G44" s="869"/>
      <c r="H44" s="881"/>
      <c r="I44" s="883"/>
      <c r="K44" s="891"/>
      <c r="L44" s="806"/>
      <c r="M44" s="822"/>
      <c r="N44" s="824"/>
    </row>
    <row r="45" spans="2:19">
      <c r="B45" s="884">
        <v>1</v>
      </c>
      <c r="C45" s="885"/>
      <c r="D45" s="470"/>
      <c r="E45" s="471"/>
      <c r="F45" s="472"/>
      <c r="G45" s="471"/>
      <c r="H45" s="471">
        <v>1</v>
      </c>
      <c r="I45" s="473">
        <v>1</v>
      </c>
      <c r="K45" s="84">
        <v>1</v>
      </c>
      <c r="L45" s="455"/>
      <c r="M45" s="482"/>
      <c r="N45" s="483"/>
      <c r="P45" s="252">
        <f>D45*E45*F45*G45*H45*I45</f>
        <v>0</v>
      </c>
      <c r="Q45" s="252">
        <f>D45*E45*F45*H45*I45</f>
        <v>0</v>
      </c>
      <c r="R45" s="252"/>
      <c r="S45" s="252">
        <f t="shared" ref="S45:S54" si="3">L45*M45/100</f>
        <v>0</v>
      </c>
    </row>
    <row r="46" spans="2:19">
      <c r="B46" s="874">
        <v>2</v>
      </c>
      <c r="C46" s="875"/>
      <c r="D46" s="474"/>
      <c r="E46" s="475"/>
      <c r="F46" s="476"/>
      <c r="G46" s="475"/>
      <c r="H46" s="475">
        <v>1</v>
      </c>
      <c r="I46" s="477">
        <v>1</v>
      </c>
      <c r="K46" s="85">
        <v>2</v>
      </c>
      <c r="L46" s="456"/>
      <c r="M46" s="484"/>
      <c r="N46" s="449"/>
      <c r="P46" s="252">
        <f t="shared" ref="P46:P54" si="4">D46*E46*F46*G46*H46*I46</f>
        <v>0</v>
      </c>
      <c r="Q46" s="252">
        <f t="shared" ref="Q46:Q54" si="5">D46*E46*F46*H46*I46</f>
        <v>0</v>
      </c>
      <c r="R46" s="252"/>
      <c r="S46" s="252">
        <f t="shared" si="3"/>
        <v>0</v>
      </c>
    </row>
    <row r="47" spans="2:19">
      <c r="B47" s="874">
        <v>3</v>
      </c>
      <c r="C47" s="875"/>
      <c r="D47" s="474"/>
      <c r="E47" s="475"/>
      <c r="F47" s="476"/>
      <c r="G47" s="475"/>
      <c r="H47" s="475">
        <v>1</v>
      </c>
      <c r="I47" s="477">
        <v>1</v>
      </c>
      <c r="K47" s="85">
        <v>3</v>
      </c>
      <c r="L47" s="456"/>
      <c r="M47" s="484"/>
      <c r="N47" s="449"/>
      <c r="P47" s="252">
        <f t="shared" si="4"/>
        <v>0</v>
      </c>
      <c r="Q47" s="252">
        <f t="shared" si="5"/>
        <v>0</v>
      </c>
      <c r="R47" s="252"/>
      <c r="S47" s="252">
        <f t="shared" si="3"/>
        <v>0</v>
      </c>
    </row>
    <row r="48" spans="2:19">
      <c r="B48" s="874">
        <v>4</v>
      </c>
      <c r="C48" s="875"/>
      <c r="D48" s="474"/>
      <c r="E48" s="475"/>
      <c r="F48" s="476"/>
      <c r="G48" s="475"/>
      <c r="H48" s="475">
        <v>1</v>
      </c>
      <c r="I48" s="477">
        <v>1</v>
      </c>
      <c r="K48" s="85">
        <v>4</v>
      </c>
      <c r="L48" s="456"/>
      <c r="M48" s="484"/>
      <c r="N48" s="449"/>
      <c r="P48" s="252">
        <f t="shared" si="4"/>
        <v>0</v>
      </c>
      <c r="Q48" s="252">
        <f t="shared" si="5"/>
        <v>0</v>
      </c>
      <c r="R48" s="252"/>
      <c r="S48" s="252">
        <f t="shared" si="3"/>
        <v>0</v>
      </c>
    </row>
    <row r="49" spans="2:19">
      <c r="B49" s="874">
        <v>5</v>
      </c>
      <c r="C49" s="875"/>
      <c r="D49" s="474"/>
      <c r="E49" s="475"/>
      <c r="F49" s="476"/>
      <c r="G49" s="475"/>
      <c r="H49" s="475">
        <v>1</v>
      </c>
      <c r="I49" s="477">
        <v>1</v>
      </c>
      <c r="K49" s="85">
        <v>5</v>
      </c>
      <c r="L49" s="456"/>
      <c r="M49" s="484"/>
      <c r="N49" s="449"/>
      <c r="P49" s="252">
        <f t="shared" si="4"/>
        <v>0</v>
      </c>
      <c r="Q49" s="252">
        <f t="shared" si="5"/>
        <v>0</v>
      </c>
      <c r="R49" s="252"/>
      <c r="S49" s="252">
        <f t="shared" si="3"/>
        <v>0</v>
      </c>
    </row>
    <row r="50" spans="2:19">
      <c r="B50" s="874">
        <v>6</v>
      </c>
      <c r="C50" s="875"/>
      <c r="D50" s="474"/>
      <c r="E50" s="475"/>
      <c r="F50" s="476"/>
      <c r="G50" s="475"/>
      <c r="H50" s="475">
        <v>1</v>
      </c>
      <c r="I50" s="477">
        <v>1</v>
      </c>
      <c r="K50" s="85">
        <v>6</v>
      </c>
      <c r="L50" s="456"/>
      <c r="M50" s="484"/>
      <c r="N50" s="449"/>
      <c r="P50" s="252">
        <f t="shared" si="4"/>
        <v>0</v>
      </c>
      <c r="Q50" s="252">
        <f t="shared" si="5"/>
        <v>0</v>
      </c>
      <c r="R50" s="252"/>
      <c r="S50" s="252">
        <f t="shared" si="3"/>
        <v>0</v>
      </c>
    </row>
    <row r="51" spans="2:19">
      <c r="B51" s="874">
        <v>7</v>
      </c>
      <c r="C51" s="875"/>
      <c r="D51" s="474"/>
      <c r="E51" s="475"/>
      <c r="F51" s="476"/>
      <c r="G51" s="475"/>
      <c r="H51" s="475">
        <v>1</v>
      </c>
      <c r="I51" s="477">
        <v>1</v>
      </c>
      <c r="K51" s="85">
        <v>7</v>
      </c>
      <c r="L51" s="456"/>
      <c r="M51" s="484"/>
      <c r="N51" s="449"/>
      <c r="P51" s="252">
        <f t="shared" si="4"/>
        <v>0</v>
      </c>
      <c r="Q51" s="252">
        <f t="shared" si="5"/>
        <v>0</v>
      </c>
      <c r="R51" s="252"/>
      <c r="S51" s="252">
        <f t="shared" si="3"/>
        <v>0</v>
      </c>
    </row>
    <row r="52" spans="2:19">
      <c r="B52" s="874">
        <v>8</v>
      </c>
      <c r="C52" s="875"/>
      <c r="D52" s="474"/>
      <c r="E52" s="475"/>
      <c r="F52" s="476"/>
      <c r="G52" s="475"/>
      <c r="H52" s="475">
        <v>1</v>
      </c>
      <c r="I52" s="477">
        <v>1</v>
      </c>
      <c r="K52" s="85">
        <v>8</v>
      </c>
      <c r="L52" s="456"/>
      <c r="M52" s="484"/>
      <c r="N52" s="449"/>
      <c r="P52" s="252">
        <f t="shared" si="4"/>
        <v>0</v>
      </c>
      <c r="Q52" s="252">
        <f t="shared" si="5"/>
        <v>0</v>
      </c>
      <c r="R52" s="252"/>
      <c r="S52" s="252">
        <f t="shared" si="3"/>
        <v>0</v>
      </c>
    </row>
    <row r="53" spans="2:19">
      <c r="B53" s="874">
        <v>9</v>
      </c>
      <c r="C53" s="875"/>
      <c r="D53" s="474"/>
      <c r="E53" s="475"/>
      <c r="F53" s="476"/>
      <c r="G53" s="475"/>
      <c r="H53" s="475">
        <v>1</v>
      </c>
      <c r="I53" s="477">
        <v>1</v>
      </c>
      <c r="K53" s="85">
        <v>9</v>
      </c>
      <c r="L53" s="456"/>
      <c r="M53" s="484"/>
      <c r="N53" s="449"/>
      <c r="P53" s="252">
        <f t="shared" si="4"/>
        <v>0</v>
      </c>
      <c r="Q53" s="252">
        <f t="shared" si="5"/>
        <v>0</v>
      </c>
      <c r="R53" s="252"/>
      <c r="S53" s="252">
        <f t="shared" si="3"/>
        <v>0</v>
      </c>
    </row>
    <row r="54" spans="2:19" ht="13.5" thickBot="1">
      <c r="B54" s="886">
        <v>10</v>
      </c>
      <c r="C54" s="887"/>
      <c r="D54" s="478"/>
      <c r="E54" s="479"/>
      <c r="F54" s="480"/>
      <c r="G54" s="479"/>
      <c r="H54" s="479">
        <v>1</v>
      </c>
      <c r="I54" s="481">
        <v>1</v>
      </c>
      <c r="K54" s="86">
        <v>10</v>
      </c>
      <c r="L54" s="457"/>
      <c r="M54" s="485"/>
      <c r="N54" s="454"/>
      <c r="P54" s="252">
        <f t="shared" si="4"/>
        <v>0</v>
      </c>
      <c r="Q54" s="252">
        <f t="shared" si="5"/>
        <v>0</v>
      </c>
      <c r="R54" s="252"/>
      <c r="S54" s="252">
        <f t="shared" si="3"/>
        <v>0</v>
      </c>
    </row>
    <row r="55" spans="2:19" ht="6" customHeight="1"/>
    <row r="56" spans="2:19" ht="15" customHeight="1" thickBot="1">
      <c r="B56" s="227" t="s">
        <v>254</v>
      </c>
      <c r="C56" s="226"/>
      <c r="D56" s="226"/>
      <c r="E56" s="226"/>
      <c r="F56" s="226"/>
      <c r="G56" s="226"/>
    </row>
    <row r="57" spans="2:19" s="228" customFormat="1" ht="15" customHeight="1">
      <c r="B57" s="835" t="s">
        <v>255</v>
      </c>
      <c r="C57" s="836"/>
      <c r="D57" s="253">
        <f>Q59</f>
        <v>0</v>
      </c>
      <c r="E57" s="230"/>
      <c r="F57" s="230"/>
      <c r="G57" s="894"/>
      <c r="H57" s="894"/>
    </row>
    <row r="58" spans="2:19" s="228" customFormat="1" ht="15" customHeight="1">
      <c r="B58" s="837" t="s">
        <v>256</v>
      </c>
      <c r="C58" s="838"/>
      <c r="D58" s="254">
        <f>IF(D57&gt;0,+R59,0)</f>
        <v>0</v>
      </c>
      <c r="E58" s="231"/>
      <c r="F58" s="231"/>
      <c r="G58" s="255"/>
      <c r="H58" s="256"/>
    </row>
    <row r="59" spans="2:19" s="228" customFormat="1" ht="15" customHeight="1" thickBot="1">
      <c r="B59" s="895" t="s">
        <v>257</v>
      </c>
      <c r="C59" s="896"/>
      <c r="D59" s="257">
        <f>S59</f>
        <v>0</v>
      </c>
      <c r="E59" s="231"/>
      <c r="F59" s="231"/>
      <c r="G59" s="255"/>
      <c r="H59" s="256"/>
      <c r="O59" s="228" t="s">
        <v>258</v>
      </c>
      <c r="P59" s="258">
        <f>P61+P62</f>
        <v>0</v>
      </c>
      <c r="Q59" s="258">
        <f>Q61+Q62</f>
        <v>0</v>
      </c>
      <c r="R59" s="252" t="e">
        <f>P59/Q59</f>
        <v>#DIV/0!</v>
      </c>
      <c r="S59" s="258">
        <f>S61+S62</f>
        <v>0</v>
      </c>
    </row>
    <row r="60" spans="2:19" ht="15" customHeight="1">
      <c r="B60" s="834"/>
      <c r="C60" s="834"/>
      <c r="D60" s="834"/>
      <c r="E60" s="834"/>
      <c r="F60" s="834"/>
      <c r="G60" s="834"/>
      <c r="O60" s="228"/>
      <c r="P60" s="252"/>
      <c r="Q60" s="252"/>
      <c r="R60" s="252"/>
      <c r="S60" s="252"/>
    </row>
    <row r="61" spans="2:19">
      <c r="F61" s="235"/>
      <c r="G61" s="238"/>
      <c r="O61" s="228" t="s">
        <v>259</v>
      </c>
      <c r="P61" s="252">
        <f>SUM(P31:P40)</f>
        <v>0</v>
      </c>
      <c r="Q61" s="252">
        <f>SUM(Q31:Q40)</f>
        <v>0</v>
      </c>
      <c r="R61" s="252" t="e">
        <f>P61/Q61</f>
        <v>#DIV/0!</v>
      </c>
      <c r="S61" s="252">
        <f>SUM(S31:S40)</f>
        <v>0</v>
      </c>
    </row>
    <row r="62" spans="2:19">
      <c r="F62" s="235"/>
      <c r="G62" s="238"/>
      <c r="O62" s="228" t="s">
        <v>260</v>
      </c>
      <c r="P62" s="252">
        <f>SUM(P45:P54)</f>
        <v>0</v>
      </c>
      <c r="Q62" s="252">
        <f>SUM(Q45:Q54)</f>
        <v>0</v>
      </c>
      <c r="R62" s="252" t="e">
        <f>P62/Q62</f>
        <v>#DIV/0!</v>
      </c>
      <c r="S62" s="252">
        <f>SUM(S45:S54)</f>
        <v>0</v>
      </c>
    </row>
  </sheetData>
  <sheetProtection algorithmName="SHA-512" hashValue="wPxLe3Wa9ZkZnvuuDBuVg0a3FgtIQSR6vLVnHmjH2vSx5/Fg3fdaXM9GY6VR4j1R3iTbYFerrGRFv9lBu0ZmUg==" saltValue="DLNweKBDjGCy8r0a1YDyxw==" spinCount="100000" sheet="1" selectLockedCells="1"/>
  <mergeCells count="85">
    <mergeCell ref="B57:C57"/>
    <mergeCell ref="G57:H57"/>
    <mergeCell ref="B58:C58"/>
    <mergeCell ref="B59:C59"/>
    <mergeCell ref="B60:G60"/>
    <mergeCell ref="B49:C49"/>
    <mergeCell ref="B50:C50"/>
    <mergeCell ref="B51:C51"/>
    <mergeCell ref="B52:C52"/>
    <mergeCell ref="B53:C53"/>
    <mergeCell ref="B54:C54"/>
    <mergeCell ref="M43:M44"/>
    <mergeCell ref="N43:N44"/>
    <mergeCell ref="B45:C45"/>
    <mergeCell ref="B46:C46"/>
    <mergeCell ref="B47:C47"/>
    <mergeCell ref="B48:C48"/>
    <mergeCell ref="F42:F44"/>
    <mergeCell ref="G42:G44"/>
    <mergeCell ref="H42:I42"/>
    <mergeCell ref="K42:K44"/>
    <mergeCell ref="M42:N42"/>
    <mergeCell ref="D43:D44"/>
    <mergeCell ref="E43:E44"/>
    <mergeCell ref="H43:H44"/>
    <mergeCell ref="I43:I44"/>
    <mergeCell ref="L43:L44"/>
    <mergeCell ref="B37:C37"/>
    <mergeCell ref="B38:C38"/>
    <mergeCell ref="B39:C39"/>
    <mergeCell ref="B40:C40"/>
    <mergeCell ref="B42:C44"/>
    <mergeCell ref="D42:E42"/>
    <mergeCell ref="B36:C36"/>
    <mergeCell ref="K28:K30"/>
    <mergeCell ref="M28:N28"/>
    <mergeCell ref="P28:P30"/>
    <mergeCell ref="Q28:Q30"/>
    <mergeCell ref="H28:I28"/>
    <mergeCell ref="H29:H30"/>
    <mergeCell ref="I29:I30"/>
    <mergeCell ref="B31:C31"/>
    <mergeCell ref="B32:C32"/>
    <mergeCell ref="B33:C33"/>
    <mergeCell ref="B34:C34"/>
    <mergeCell ref="B35:C35"/>
    <mergeCell ref="R28:R30"/>
    <mergeCell ref="S28:S30"/>
    <mergeCell ref="L29:L30"/>
    <mergeCell ref="M29:M30"/>
    <mergeCell ref="N29:N30"/>
    <mergeCell ref="B26:G26"/>
    <mergeCell ref="B28:C30"/>
    <mergeCell ref="D28:E28"/>
    <mergeCell ref="F28:F30"/>
    <mergeCell ref="G28:G30"/>
    <mergeCell ref="D29:D30"/>
    <mergeCell ref="E29:E30"/>
    <mergeCell ref="B21:C21"/>
    <mergeCell ref="J21:K21"/>
    <mergeCell ref="B22:C22"/>
    <mergeCell ref="J22:K22"/>
    <mergeCell ref="B23:C23"/>
    <mergeCell ref="J23:K23"/>
    <mergeCell ref="B20:C20"/>
    <mergeCell ref="J20:K20"/>
    <mergeCell ref="B13:B14"/>
    <mergeCell ref="G13:H13"/>
    <mergeCell ref="G14:H14"/>
    <mergeCell ref="B15:G15"/>
    <mergeCell ref="B16:D16"/>
    <mergeCell ref="B17:C17"/>
    <mergeCell ref="J17:K17"/>
    <mergeCell ref="B18:C18"/>
    <mergeCell ref="J18:K18"/>
    <mergeCell ref="B19:C19"/>
    <mergeCell ref="J19:K19"/>
    <mergeCell ref="B11:B12"/>
    <mergeCell ref="G11:H11"/>
    <mergeCell ref="G12:H12"/>
    <mergeCell ref="H5:I5"/>
    <mergeCell ref="B7:G7"/>
    <mergeCell ref="B9:C9"/>
    <mergeCell ref="B10:C10"/>
    <mergeCell ref="G10:H10"/>
  </mergeCells>
  <phoneticPr fontId="3"/>
  <dataValidations count="2">
    <dataValidation type="decimal" imeMode="off" allowBlank="1" showErrorMessage="1" errorTitle="入力値不正" error="影響係数は、0.00～1.00の範囲で入力してください。" sqref="G31:I40 JC31:JE40 SY31:TA40 ACU31:ACW40 AMQ31:AMS40 AWM31:AWO40 BGI31:BGK40 BQE31:BQG40 CAA31:CAC40 CJW31:CJY40 CTS31:CTU40 DDO31:DDQ40 DNK31:DNM40 DXG31:DXI40 EHC31:EHE40 EQY31:ERA40 FAU31:FAW40 FKQ31:FKS40 FUM31:FUO40 GEI31:GEK40 GOE31:GOG40 GYA31:GYC40 HHW31:HHY40 HRS31:HRU40 IBO31:IBQ40 ILK31:ILM40 IVG31:IVI40 JFC31:JFE40 JOY31:JPA40 JYU31:JYW40 KIQ31:KIS40 KSM31:KSO40 LCI31:LCK40 LME31:LMG40 LWA31:LWC40 MFW31:MFY40 MPS31:MPU40 MZO31:MZQ40 NJK31:NJM40 NTG31:NTI40 ODC31:ODE40 OMY31:ONA40 OWU31:OWW40 PGQ31:PGS40 PQM31:PQO40 QAI31:QAK40 QKE31:QKG40 QUA31:QUC40 RDW31:RDY40 RNS31:RNU40 RXO31:RXQ40 SHK31:SHM40 SRG31:SRI40 TBC31:TBE40 TKY31:TLA40 TUU31:TUW40 UEQ31:UES40 UOM31:UOO40 UYI31:UYK40 VIE31:VIG40 VSA31:VSC40 WBW31:WBY40 WLS31:WLU40 WVO31:WVQ40 G65567:I65576 JC65567:JE65576 SY65567:TA65576 ACU65567:ACW65576 AMQ65567:AMS65576 AWM65567:AWO65576 BGI65567:BGK65576 BQE65567:BQG65576 CAA65567:CAC65576 CJW65567:CJY65576 CTS65567:CTU65576 DDO65567:DDQ65576 DNK65567:DNM65576 DXG65567:DXI65576 EHC65567:EHE65576 EQY65567:ERA65576 FAU65567:FAW65576 FKQ65567:FKS65576 FUM65567:FUO65576 GEI65567:GEK65576 GOE65567:GOG65576 GYA65567:GYC65576 HHW65567:HHY65576 HRS65567:HRU65576 IBO65567:IBQ65576 ILK65567:ILM65576 IVG65567:IVI65576 JFC65567:JFE65576 JOY65567:JPA65576 JYU65567:JYW65576 KIQ65567:KIS65576 KSM65567:KSO65576 LCI65567:LCK65576 LME65567:LMG65576 LWA65567:LWC65576 MFW65567:MFY65576 MPS65567:MPU65576 MZO65567:MZQ65576 NJK65567:NJM65576 NTG65567:NTI65576 ODC65567:ODE65576 OMY65567:ONA65576 OWU65567:OWW65576 PGQ65567:PGS65576 PQM65567:PQO65576 QAI65567:QAK65576 QKE65567:QKG65576 QUA65567:QUC65576 RDW65567:RDY65576 RNS65567:RNU65576 RXO65567:RXQ65576 SHK65567:SHM65576 SRG65567:SRI65576 TBC65567:TBE65576 TKY65567:TLA65576 TUU65567:TUW65576 UEQ65567:UES65576 UOM65567:UOO65576 UYI65567:UYK65576 VIE65567:VIG65576 VSA65567:VSC65576 WBW65567:WBY65576 WLS65567:WLU65576 WVO65567:WVQ65576 G131103:I131112 JC131103:JE131112 SY131103:TA131112 ACU131103:ACW131112 AMQ131103:AMS131112 AWM131103:AWO131112 BGI131103:BGK131112 BQE131103:BQG131112 CAA131103:CAC131112 CJW131103:CJY131112 CTS131103:CTU131112 DDO131103:DDQ131112 DNK131103:DNM131112 DXG131103:DXI131112 EHC131103:EHE131112 EQY131103:ERA131112 FAU131103:FAW131112 FKQ131103:FKS131112 FUM131103:FUO131112 GEI131103:GEK131112 GOE131103:GOG131112 GYA131103:GYC131112 HHW131103:HHY131112 HRS131103:HRU131112 IBO131103:IBQ131112 ILK131103:ILM131112 IVG131103:IVI131112 JFC131103:JFE131112 JOY131103:JPA131112 JYU131103:JYW131112 KIQ131103:KIS131112 KSM131103:KSO131112 LCI131103:LCK131112 LME131103:LMG131112 LWA131103:LWC131112 MFW131103:MFY131112 MPS131103:MPU131112 MZO131103:MZQ131112 NJK131103:NJM131112 NTG131103:NTI131112 ODC131103:ODE131112 OMY131103:ONA131112 OWU131103:OWW131112 PGQ131103:PGS131112 PQM131103:PQO131112 QAI131103:QAK131112 QKE131103:QKG131112 QUA131103:QUC131112 RDW131103:RDY131112 RNS131103:RNU131112 RXO131103:RXQ131112 SHK131103:SHM131112 SRG131103:SRI131112 TBC131103:TBE131112 TKY131103:TLA131112 TUU131103:TUW131112 UEQ131103:UES131112 UOM131103:UOO131112 UYI131103:UYK131112 VIE131103:VIG131112 VSA131103:VSC131112 WBW131103:WBY131112 WLS131103:WLU131112 WVO131103:WVQ131112 G196639:I196648 JC196639:JE196648 SY196639:TA196648 ACU196639:ACW196648 AMQ196639:AMS196648 AWM196639:AWO196648 BGI196639:BGK196648 BQE196639:BQG196648 CAA196639:CAC196648 CJW196639:CJY196648 CTS196639:CTU196648 DDO196639:DDQ196648 DNK196639:DNM196648 DXG196639:DXI196648 EHC196639:EHE196648 EQY196639:ERA196648 FAU196639:FAW196648 FKQ196639:FKS196648 FUM196639:FUO196648 GEI196639:GEK196648 GOE196639:GOG196648 GYA196639:GYC196648 HHW196639:HHY196648 HRS196639:HRU196648 IBO196639:IBQ196648 ILK196639:ILM196648 IVG196639:IVI196648 JFC196639:JFE196648 JOY196639:JPA196648 JYU196639:JYW196648 KIQ196639:KIS196648 KSM196639:KSO196648 LCI196639:LCK196648 LME196639:LMG196648 LWA196639:LWC196648 MFW196639:MFY196648 MPS196639:MPU196648 MZO196639:MZQ196648 NJK196639:NJM196648 NTG196639:NTI196648 ODC196639:ODE196648 OMY196639:ONA196648 OWU196639:OWW196648 PGQ196639:PGS196648 PQM196639:PQO196648 QAI196639:QAK196648 QKE196639:QKG196648 QUA196639:QUC196648 RDW196639:RDY196648 RNS196639:RNU196648 RXO196639:RXQ196648 SHK196639:SHM196648 SRG196639:SRI196648 TBC196639:TBE196648 TKY196639:TLA196648 TUU196639:TUW196648 UEQ196639:UES196648 UOM196639:UOO196648 UYI196639:UYK196648 VIE196639:VIG196648 VSA196639:VSC196648 WBW196639:WBY196648 WLS196639:WLU196648 WVO196639:WVQ196648 G262175:I262184 JC262175:JE262184 SY262175:TA262184 ACU262175:ACW262184 AMQ262175:AMS262184 AWM262175:AWO262184 BGI262175:BGK262184 BQE262175:BQG262184 CAA262175:CAC262184 CJW262175:CJY262184 CTS262175:CTU262184 DDO262175:DDQ262184 DNK262175:DNM262184 DXG262175:DXI262184 EHC262175:EHE262184 EQY262175:ERA262184 FAU262175:FAW262184 FKQ262175:FKS262184 FUM262175:FUO262184 GEI262175:GEK262184 GOE262175:GOG262184 GYA262175:GYC262184 HHW262175:HHY262184 HRS262175:HRU262184 IBO262175:IBQ262184 ILK262175:ILM262184 IVG262175:IVI262184 JFC262175:JFE262184 JOY262175:JPA262184 JYU262175:JYW262184 KIQ262175:KIS262184 KSM262175:KSO262184 LCI262175:LCK262184 LME262175:LMG262184 LWA262175:LWC262184 MFW262175:MFY262184 MPS262175:MPU262184 MZO262175:MZQ262184 NJK262175:NJM262184 NTG262175:NTI262184 ODC262175:ODE262184 OMY262175:ONA262184 OWU262175:OWW262184 PGQ262175:PGS262184 PQM262175:PQO262184 QAI262175:QAK262184 QKE262175:QKG262184 QUA262175:QUC262184 RDW262175:RDY262184 RNS262175:RNU262184 RXO262175:RXQ262184 SHK262175:SHM262184 SRG262175:SRI262184 TBC262175:TBE262184 TKY262175:TLA262184 TUU262175:TUW262184 UEQ262175:UES262184 UOM262175:UOO262184 UYI262175:UYK262184 VIE262175:VIG262184 VSA262175:VSC262184 WBW262175:WBY262184 WLS262175:WLU262184 WVO262175:WVQ262184 G327711:I327720 JC327711:JE327720 SY327711:TA327720 ACU327711:ACW327720 AMQ327711:AMS327720 AWM327711:AWO327720 BGI327711:BGK327720 BQE327711:BQG327720 CAA327711:CAC327720 CJW327711:CJY327720 CTS327711:CTU327720 DDO327711:DDQ327720 DNK327711:DNM327720 DXG327711:DXI327720 EHC327711:EHE327720 EQY327711:ERA327720 FAU327711:FAW327720 FKQ327711:FKS327720 FUM327711:FUO327720 GEI327711:GEK327720 GOE327711:GOG327720 GYA327711:GYC327720 HHW327711:HHY327720 HRS327711:HRU327720 IBO327711:IBQ327720 ILK327711:ILM327720 IVG327711:IVI327720 JFC327711:JFE327720 JOY327711:JPA327720 JYU327711:JYW327720 KIQ327711:KIS327720 KSM327711:KSO327720 LCI327711:LCK327720 LME327711:LMG327720 LWA327711:LWC327720 MFW327711:MFY327720 MPS327711:MPU327720 MZO327711:MZQ327720 NJK327711:NJM327720 NTG327711:NTI327720 ODC327711:ODE327720 OMY327711:ONA327720 OWU327711:OWW327720 PGQ327711:PGS327720 PQM327711:PQO327720 QAI327711:QAK327720 QKE327711:QKG327720 QUA327711:QUC327720 RDW327711:RDY327720 RNS327711:RNU327720 RXO327711:RXQ327720 SHK327711:SHM327720 SRG327711:SRI327720 TBC327711:TBE327720 TKY327711:TLA327720 TUU327711:TUW327720 UEQ327711:UES327720 UOM327711:UOO327720 UYI327711:UYK327720 VIE327711:VIG327720 VSA327711:VSC327720 WBW327711:WBY327720 WLS327711:WLU327720 WVO327711:WVQ327720 G393247:I393256 JC393247:JE393256 SY393247:TA393256 ACU393247:ACW393256 AMQ393247:AMS393256 AWM393247:AWO393256 BGI393247:BGK393256 BQE393247:BQG393256 CAA393247:CAC393256 CJW393247:CJY393256 CTS393247:CTU393256 DDO393247:DDQ393256 DNK393247:DNM393256 DXG393247:DXI393256 EHC393247:EHE393256 EQY393247:ERA393256 FAU393247:FAW393256 FKQ393247:FKS393256 FUM393247:FUO393256 GEI393247:GEK393256 GOE393247:GOG393256 GYA393247:GYC393256 HHW393247:HHY393256 HRS393247:HRU393256 IBO393247:IBQ393256 ILK393247:ILM393256 IVG393247:IVI393256 JFC393247:JFE393256 JOY393247:JPA393256 JYU393247:JYW393256 KIQ393247:KIS393256 KSM393247:KSO393256 LCI393247:LCK393256 LME393247:LMG393256 LWA393247:LWC393256 MFW393247:MFY393256 MPS393247:MPU393256 MZO393247:MZQ393256 NJK393247:NJM393256 NTG393247:NTI393256 ODC393247:ODE393256 OMY393247:ONA393256 OWU393247:OWW393256 PGQ393247:PGS393256 PQM393247:PQO393256 QAI393247:QAK393256 QKE393247:QKG393256 QUA393247:QUC393256 RDW393247:RDY393256 RNS393247:RNU393256 RXO393247:RXQ393256 SHK393247:SHM393256 SRG393247:SRI393256 TBC393247:TBE393256 TKY393247:TLA393256 TUU393247:TUW393256 UEQ393247:UES393256 UOM393247:UOO393256 UYI393247:UYK393256 VIE393247:VIG393256 VSA393247:VSC393256 WBW393247:WBY393256 WLS393247:WLU393256 WVO393247:WVQ393256 G458783:I458792 JC458783:JE458792 SY458783:TA458792 ACU458783:ACW458792 AMQ458783:AMS458792 AWM458783:AWO458792 BGI458783:BGK458792 BQE458783:BQG458792 CAA458783:CAC458792 CJW458783:CJY458792 CTS458783:CTU458792 DDO458783:DDQ458792 DNK458783:DNM458792 DXG458783:DXI458792 EHC458783:EHE458792 EQY458783:ERA458792 FAU458783:FAW458792 FKQ458783:FKS458792 FUM458783:FUO458792 GEI458783:GEK458792 GOE458783:GOG458792 GYA458783:GYC458792 HHW458783:HHY458792 HRS458783:HRU458792 IBO458783:IBQ458792 ILK458783:ILM458792 IVG458783:IVI458792 JFC458783:JFE458792 JOY458783:JPA458792 JYU458783:JYW458792 KIQ458783:KIS458792 KSM458783:KSO458792 LCI458783:LCK458792 LME458783:LMG458792 LWA458783:LWC458792 MFW458783:MFY458792 MPS458783:MPU458792 MZO458783:MZQ458792 NJK458783:NJM458792 NTG458783:NTI458792 ODC458783:ODE458792 OMY458783:ONA458792 OWU458783:OWW458792 PGQ458783:PGS458792 PQM458783:PQO458792 QAI458783:QAK458792 QKE458783:QKG458792 QUA458783:QUC458792 RDW458783:RDY458792 RNS458783:RNU458792 RXO458783:RXQ458792 SHK458783:SHM458792 SRG458783:SRI458792 TBC458783:TBE458792 TKY458783:TLA458792 TUU458783:TUW458792 UEQ458783:UES458792 UOM458783:UOO458792 UYI458783:UYK458792 VIE458783:VIG458792 VSA458783:VSC458792 WBW458783:WBY458792 WLS458783:WLU458792 WVO458783:WVQ458792 G524319:I524328 JC524319:JE524328 SY524319:TA524328 ACU524319:ACW524328 AMQ524319:AMS524328 AWM524319:AWO524328 BGI524319:BGK524328 BQE524319:BQG524328 CAA524319:CAC524328 CJW524319:CJY524328 CTS524319:CTU524328 DDO524319:DDQ524328 DNK524319:DNM524328 DXG524319:DXI524328 EHC524319:EHE524328 EQY524319:ERA524328 FAU524319:FAW524328 FKQ524319:FKS524328 FUM524319:FUO524328 GEI524319:GEK524328 GOE524319:GOG524328 GYA524319:GYC524328 HHW524319:HHY524328 HRS524319:HRU524328 IBO524319:IBQ524328 ILK524319:ILM524328 IVG524319:IVI524328 JFC524319:JFE524328 JOY524319:JPA524328 JYU524319:JYW524328 KIQ524319:KIS524328 KSM524319:KSO524328 LCI524319:LCK524328 LME524319:LMG524328 LWA524319:LWC524328 MFW524319:MFY524328 MPS524319:MPU524328 MZO524319:MZQ524328 NJK524319:NJM524328 NTG524319:NTI524328 ODC524319:ODE524328 OMY524319:ONA524328 OWU524319:OWW524328 PGQ524319:PGS524328 PQM524319:PQO524328 QAI524319:QAK524328 QKE524319:QKG524328 QUA524319:QUC524328 RDW524319:RDY524328 RNS524319:RNU524328 RXO524319:RXQ524328 SHK524319:SHM524328 SRG524319:SRI524328 TBC524319:TBE524328 TKY524319:TLA524328 TUU524319:TUW524328 UEQ524319:UES524328 UOM524319:UOO524328 UYI524319:UYK524328 VIE524319:VIG524328 VSA524319:VSC524328 WBW524319:WBY524328 WLS524319:WLU524328 WVO524319:WVQ524328 G589855:I589864 JC589855:JE589864 SY589855:TA589864 ACU589855:ACW589864 AMQ589855:AMS589864 AWM589855:AWO589864 BGI589855:BGK589864 BQE589855:BQG589864 CAA589855:CAC589864 CJW589855:CJY589864 CTS589855:CTU589864 DDO589855:DDQ589864 DNK589855:DNM589864 DXG589855:DXI589864 EHC589855:EHE589864 EQY589855:ERA589864 FAU589855:FAW589864 FKQ589855:FKS589864 FUM589855:FUO589864 GEI589855:GEK589864 GOE589855:GOG589864 GYA589855:GYC589864 HHW589855:HHY589864 HRS589855:HRU589864 IBO589855:IBQ589864 ILK589855:ILM589864 IVG589855:IVI589864 JFC589855:JFE589864 JOY589855:JPA589864 JYU589855:JYW589864 KIQ589855:KIS589864 KSM589855:KSO589864 LCI589855:LCK589864 LME589855:LMG589864 LWA589855:LWC589864 MFW589855:MFY589864 MPS589855:MPU589864 MZO589855:MZQ589864 NJK589855:NJM589864 NTG589855:NTI589864 ODC589855:ODE589864 OMY589855:ONA589864 OWU589855:OWW589864 PGQ589855:PGS589864 PQM589855:PQO589864 QAI589855:QAK589864 QKE589855:QKG589864 QUA589855:QUC589864 RDW589855:RDY589864 RNS589855:RNU589864 RXO589855:RXQ589864 SHK589855:SHM589864 SRG589855:SRI589864 TBC589855:TBE589864 TKY589855:TLA589864 TUU589855:TUW589864 UEQ589855:UES589864 UOM589855:UOO589864 UYI589855:UYK589864 VIE589855:VIG589864 VSA589855:VSC589864 WBW589855:WBY589864 WLS589855:WLU589864 WVO589855:WVQ589864 G655391:I655400 JC655391:JE655400 SY655391:TA655400 ACU655391:ACW655400 AMQ655391:AMS655400 AWM655391:AWO655400 BGI655391:BGK655400 BQE655391:BQG655400 CAA655391:CAC655400 CJW655391:CJY655400 CTS655391:CTU655400 DDO655391:DDQ655400 DNK655391:DNM655400 DXG655391:DXI655400 EHC655391:EHE655400 EQY655391:ERA655400 FAU655391:FAW655400 FKQ655391:FKS655400 FUM655391:FUO655400 GEI655391:GEK655400 GOE655391:GOG655400 GYA655391:GYC655400 HHW655391:HHY655400 HRS655391:HRU655400 IBO655391:IBQ655400 ILK655391:ILM655400 IVG655391:IVI655400 JFC655391:JFE655400 JOY655391:JPA655400 JYU655391:JYW655400 KIQ655391:KIS655400 KSM655391:KSO655400 LCI655391:LCK655400 LME655391:LMG655400 LWA655391:LWC655400 MFW655391:MFY655400 MPS655391:MPU655400 MZO655391:MZQ655400 NJK655391:NJM655400 NTG655391:NTI655400 ODC655391:ODE655400 OMY655391:ONA655400 OWU655391:OWW655400 PGQ655391:PGS655400 PQM655391:PQO655400 QAI655391:QAK655400 QKE655391:QKG655400 QUA655391:QUC655400 RDW655391:RDY655400 RNS655391:RNU655400 RXO655391:RXQ655400 SHK655391:SHM655400 SRG655391:SRI655400 TBC655391:TBE655400 TKY655391:TLA655400 TUU655391:TUW655400 UEQ655391:UES655400 UOM655391:UOO655400 UYI655391:UYK655400 VIE655391:VIG655400 VSA655391:VSC655400 WBW655391:WBY655400 WLS655391:WLU655400 WVO655391:WVQ655400 G720927:I720936 JC720927:JE720936 SY720927:TA720936 ACU720927:ACW720936 AMQ720927:AMS720936 AWM720927:AWO720936 BGI720927:BGK720936 BQE720927:BQG720936 CAA720927:CAC720936 CJW720927:CJY720936 CTS720927:CTU720936 DDO720927:DDQ720936 DNK720927:DNM720936 DXG720927:DXI720936 EHC720927:EHE720936 EQY720927:ERA720936 FAU720927:FAW720936 FKQ720927:FKS720936 FUM720927:FUO720936 GEI720927:GEK720936 GOE720927:GOG720936 GYA720927:GYC720936 HHW720927:HHY720936 HRS720927:HRU720936 IBO720927:IBQ720936 ILK720927:ILM720936 IVG720927:IVI720936 JFC720927:JFE720936 JOY720927:JPA720936 JYU720927:JYW720936 KIQ720927:KIS720936 KSM720927:KSO720936 LCI720927:LCK720936 LME720927:LMG720936 LWA720927:LWC720936 MFW720927:MFY720936 MPS720927:MPU720936 MZO720927:MZQ720936 NJK720927:NJM720936 NTG720927:NTI720936 ODC720927:ODE720936 OMY720927:ONA720936 OWU720927:OWW720936 PGQ720927:PGS720936 PQM720927:PQO720936 QAI720927:QAK720936 QKE720927:QKG720936 QUA720927:QUC720936 RDW720927:RDY720936 RNS720927:RNU720936 RXO720927:RXQ720936 SHK720927:SHM720936 SRG720927:SRI720936 TBC720927:TBE720936 TKY720927:TLA720936 TUU720927:TUW720936 UEQ720927:UES720936 UOM720927:UOO720936 UYI720927:UYK720936 VIE720927:VIG720936 VSA720927:VSC720936 WBW720927:WBY720936 WLS720927:WLU720936 WVO720927:WVQ720936 G786463:I786472 JC786463:JE786472 SY786463:TA786472 ACU786463:ACW786472 AMQ786463:AMS786472 AWM786463:AWO786472 BGI786463:BGK786472 BQE786463:BQG786472 CAA786463:CAC786472 CJW786463:CJY786472 CTS786463:CTU786472 DDO786463:DDQ786472 DNK786463:DNM786472 DXG786463:DXI786472 EHC786463:EHE786472 EQY786463:ERA786472 FAU786463:FAW786472 FKQ786463:FKS786472 FUM786463:FUO786472 GEI786463:GEK786472 GOE786463:GOG786472 GYA786463:GYC786472 HHW786463:HHY786472 HRS786463:HRU786472 IBO786463:IBQ786472 ILK786463:ILM786472 IVG786463:IVI786472 JFC786463:JFE786472 JOY786463:JPA786472 JYU786463:JYW786472 KIQ786463:KIS786472 KSM786463:KSO786472 LCI786463:LCK786472 LME786463:LMG786472 LWA786463:LWC786472 MFW786463:MFY786472 MPS786463:MPU786472 MZO786463:MZQ786472 NJK786463:NJM786472 NTG786463:NTI786472 ODC786463:ODE786472 OMY786463:ONA786472 OWU786463:OWW786472 PGQ786463:PGS786472 PQM786463:PQO786472 QAI786463:QAK786472 QKE786463:QKG786472 QUA786463:QUC786472 RDW786463:RDY786472 RNS786463:RNU786472 RXO786463:RXQ786472 SHK786463:SHM786472 SRG786463:SRI786472 TBC786463:TBE786472 TKY786463:TLA786472 TUU786463:TUW786472 UEQ786463:UES786472 UOM786463:UOO786472 UYI786463:UYK786472 VIE786463:VIG786472 VSA786463:VSC786472 WBW786463:WBY786472 WLS786463:WLU786472 WVO786463:WVQ786472 G851999:I852008 JC851999:JE852008 SY851999:TA852008 ACU851999:ACW852008 AMQ851999:AMS852008 AWM851999:AWO852008 BGI851999:BGK852008 BQE851999:BQG852008 CAA851999:CAC852008 CJW851999:CJY852008 CTS851999:CTU852008 DDO851999:DDQ852008 DNK851999:DNM852008 DXG851999:DXI852008 EHC851999:EHE852008 EQY851999:ERA852008 FAU851999:FAW852008 FKQ851999:FKS852008 FUM851999:FUO852008 GEI851999:GEK852008 GOE851999:GOG852008 GYA851999:GYC852008 HHW851999:HHY852008 HRS851999:HRU852008 IBO851999:IBQ852008 ILK851999:ILM852008 IVG851999:IVI852008 JFC851999:JFE852008 JOY851999:JPA852008 JYU851999:JYW852008 KIQ851999:KIS852008 KSM851999:KSO852008 LCI851999:LCK852008 LME851999:LMG852008 LWA851999:LWC852008 MFW851999:MFY852008 MPS851999:MPU852008 MZO851999:MZQ852008 NJK851999:NJM852008 NTG851999:NTI852008 ODC851999:ODE852008 OMY851999:ONA852008 OWU851999:OWW852008 PGQ851999:PGS852008 PQM851999:PQO852008 QAI851999:QAK852008 QKE851999:QKG852008 QUA851999:QUC852008 RDW851999:RDY852008 RNS851999:RNU852008 RXO851999:RXQ852008 SHK851999:SHM852008 SRG851999:SRI852008 TBC851999:TBE852008 TKY851999:TLA852008 TUU851999:TUW852008 UEQ851999:UES852008 UOM851999:UOO852008 UYI851999:UYK852008 VIE851999:VIG852008 VSA851999:VSC852008 WBW851999:WBY852008 WLS851999:WLU852008 WVO851999:WVQ852008 G917535:I917544 JC917535:JE917544 SY917535:TA917544 ACU917535:ACW917544 AMQ917535:AMS917544 AWM917535:AWO917544 BGI917535:BGK917544 BQE917535:BQG917544 CAA917535:CAC917544 CJW917535:CJY917544 CTS917535:CTU917544 DDO917535:DDQ917544 DNK917535:DNM917544 DXG917535:DXI917544 EHC917535:EHE917544 EQY917535:ERA917544 FAU917535:FAW917544 FKQ917535:FKS917544 FUM917535:FUO917544 GEI917535:GEK917544 GOE917535:GOG917544 GYA917535:GYC917544 HHW917535:HHY917544 HRS917535:HRU917544 IBO917535:IBQ917544 ILK917535:ILM917544 IVG917535:IVI917544 JFC917535:JFE917544 JOY917535:JPA917544 JYU917535:JYW917544 KIQ917535:KIS917544 KSM917535:KSO917544 LCI917535:LCK917544 LME917535:LMG917544 LWA917535:LWC917544 MFW917535:MFY917544 MPS917535:MPU917544 MZO917535:MZQ917544 NJK917535:NJM917544 NTG917535:NTI917544 ODC917535:ODE917544 OMY917535:ONA917544 OWU917535:OWW917544 PGQ917535:PGS917544 PQM917535:PQO917544 QAI917535:QAK917544 QKE917535:QKG917544 QUA917535:QUC917544 RDW917535:RDY917544 RNS917535:RNU917544 RXO917535:RXQ917544 SHK917535:SHM917544 SRG917535:SRI917544 TBC917535:TBE917544 TKY917535:TLA917544 TUU917535:TUW917544 UEQ917535:UES917544 UOM917535:UOO917544 UYI917535:UYK917544 VIE917535:VIG917544 VSA917535:VSC917544 WBW917535:WBY917544 WLS917535:WLU917544 WVO917535:WVQ917544 G983071:I983080 JC983071:JE983080 SY983071:TA983080 ACU983071:ACW983080 AMQ983071:AMS983080 AWM983071:AWO983080 BGI983071:BGK983080 BQE983071:BQG983080 CAA983071:CAC983080 CJW983071:CJY983080 CTS983071:CTU983080 DDO983071:DDQ983080 DNK983071:DNM983080 DXG983071:DXI983080 EHC983071:EHE983080 EQY983071:ERA983080 FAU983071:FAW983080 FKQ983071:FKS983080 FUM983071:FUO983080 GEI983071:GEK983080 GOE983071:GOG983080 GYA983071:GYC983080 HHW983071:HHY983080 HRS983071:HRU983080 IBO983071:IBQ983080 ILK983071:ILM983080 IVG983071:IVI983080 JFC983071:JFE983080 JOY983071:JPA983080 JYU983071:JYW983080 KIQ983071:KIS983080 KSM983071:KSO983080 LCI983071:LCK983080 LME983071:LMG983080 LWA983071:LWC983080 MFW983071:MFY983080 MPS983071:MPU983080 MZO983071:MZQ983080 NJK983071:NJM983080 NTG983071:NTI983080 ODC983071:ODE983080 OMY983071:ONA983080 OWU983071:OWW983080 PGQ983071:PGS983080 PQM983071:PQO983080 QAI983071:QAK983080 QKE983071:QKG983080 QUA983071:QUC983080 RDW983071:RDY983080 RNS983071:RNU983080 RXO983071:RXQ983080 SHK983071:SHM983080 SRG983071:SRI983080 TBC983071:TBE983080 TKY983071:TLA983080 TUU983071:TUW983080 UEQ983071:UES983080 UOM983071:UOO983080 UYI983071:UYK983080 VIE983071:VIG983080 VSA983071:VSC983080 WBW983071:WBY983080 WLS983071:WLU983080 WVO983071:WVQ983080 G45:I54 JC45:JE54 SY45:TA54 ACU45:ACW54 AMQ45:AMS54 AWM45:AWO54 BGI45:BGK54 BQE45:BQG54 CAA45:CAC54 CJW45:CJY54 CTS45:CTU54 DDO45:DDQ54 DNK45:DNM54 DXG45:DXI54 EHC45:EHE54 EQY45:ERA54 FAU45:FAW54 FKQ45:FKS54 FUM45:FUO54 GEI45:GEK54 GOE45:GOG54 GYA45:GYC54 HHW45:HHY54 HRS45:HRU54 IBO45:IBQ54 ILK45:ILM54 IVG45:IVI54 JFC45:JFE54 JOY45:JPA54 JYU45:JYW54 KIQ45:KIS54 KSM45:KSO54 LCI45:LCK54 LME45:LMG54 LWA45:LWC54 MFW45:MFY54 MPS45:MPU54 MZO45:MZQ54 NJK45:NJM54 NTG45:NTI54 ODC45:ODE54 OMY45:ONA54 OWU45:OWW54 PGQ45:PGS54 PQM45:PQO54 QAI45:QAK54 QKE45:QKG54 QUA45:QUC54 RDW45:RDY54 RNS45:RNU54 RXO45:RXQ54 SHK45:SHM54 SRG45:SRI54 TBC45:TBE54 TKY45:TLA54 TUU45:TUW54 UEQ45:UES54 UOM45:UOO54 UYI45:UYK54 VIE45:VIG54 VSA45:VSC54 WBW45:WBY54 WLS45:WLU54 WVO45:WVQ54 G65581:I65590 JC65581:JE65590 SY65581:TA65590 ACU65581:ACW65590 AMQ65581:AMS65590 AWM65581:AWO65590 BGI65581:BGK65590 BQE65581:BQG65590 CAA65581:CAC65590 CJW65581:CJY65590 CTS65581:CTU65590 DDO65581:DDQ65590 DNK65581:DNM65590 DXG65581:DXI65590 EHC65581:EHE65590 EQY65581:ERA65590 FAU65581:FAW65590 FKQ65581:FKS65590 FUM65581:FUO65590 GEI65581:GEK65590 GOE65581:GOG65590 GYA65581:GYC65590 HHW65581:HHY65590 HRS65581:HRU65590 IBO65581:IBQ65590 ILK65581:ILM65590 IVG65581:IVI65590 JFC65581:JFE65590 JOY65581:JPA65590 JYU65581:JYW65590 KIQ65581:KIS65590 KSM65581:KSO65590 LCI65581:LCK65590 LME65581:LMG65590 LWA65581:LWC65590 MFW65581:MFY65590 MPS65581:MPU65590 MZO65581:MZQ65590 NJK65581:NJM65590 NTG65581:NTI65590 ODC65581:ODE65590 OMY65581:ONA65590 OWU65581:OWW65590 PGQ65581:PGS65590 PQM65581:PQO65590 QAI65581:QAK65590 QKE65581:QKG65590 QUA65581:QUC65590 RDW65581:RDY65590 RNS65581:RNU65590 RXO65581:RXQ65590 SHK65581:SHM65590 SRG65581:SRI65590 TBC65581:TBE65590 TKY65581:TLA65590 TUU65581:TUW65590 UEQ65581:UES65590 UOM65581:UOO65590 UYI65581:UYK65590 VIE65581:VIG65590 VSA65581:VSC65590 WBW65581:WBY65590 WLS65581:WLU65590 WVO65581:WVQ65590 G131117:I131126 JC131117:JE131126 SY131117:TA131126 ACU131117:ACW131126 AMQ131117:AMS131126 AWM131117:AWO131126 BGI131117:BGK131126 BQE131117:BQG131126 CAA131117:CAC131126 CJW131117:CJY131126 CTS131117:CTU131126 DDO131117:DDQ131126 DNK131117:DNM131126 DXG131117:DXI131126 EHC131117:EHE131126 EQY131117:ERA131126 FAU131117:FAW131126 FKQ131117:FKS131126 FUM131117:FUO131126 GEI131117:GEK131126 GOE131117:GOG131126 GYA131117:GYC131126 HHW131117:HHY131126 HRS131117:HRU131126 IBO131117:IBQ131126 ILK131117:ILM131126 IVG131117:IVI131126 JFC131117:JFE131126 JOY131117:JPA131126 JYU131117:JYW131126 KIQ131117:KIS131126 KSM131117:KSO131126 LCI131117:LCK131126 LME131117:LMG131126 LWA131117:LWC131126 MFW131117:MFY131126 MPS131117:MPU131126 MZO131117:MZQ131126 NJK131117:NJM131126 NTG131117:NTI131126 ODC131117:ODE131126 OMY131117:ONA131126 OWU131117:OWW131126 PGQ131117:PGS131126 PQM131117:PQO131126 QAI131117:QAK131126 QKE131117:QKG131126 QUA131117:QUC131126 RDW131117:RDY131126 RNS131117:RNU131126 RXO131117:RXQ131126 SHK131117:SHM131126 SRG131117:SRI131126 TBC131117:TBE131126 TKY131117:TLA131126 TUU131117:TUW131126 UEQ131117:UES131126 UOM131117:UOO131126 UYI131117:UYK131126 VIE131117:VIG131126 VSA131117:VSC131126 WBW131117:WBY131126 WLS131117:WLU131126 WVO131117:WVQ131126 G196653:I196662 JC196653:JE196662 SY196653:TA196662 ACU196653:ACW196662 AMQ196653:AMS196662 AWM196653:AWO196662 BGI196653:BGK196662 BQE196653:BQG196662 CAA196653:CAC196662 CJW196653:CJY196662 CTS196653:CTU196662 DDO196653:DDQ196662 DNK196653:DNM196662 DXG196653:DXI196662 EHC196653:EHE196662 EQY196653:ERA196662 FAU196653:FAW196662 FKQ196653:FKS196662 FUM196653:FUO196662 GEI196653:GEK196662 GOE196653:GOG196662 GYA196653:GYC196662 HHW196653:HHY196662 HRS196653:HRU196662 IBO196653:IBQ196662 ILK196653:ILM196662 IVG196653:IVI196662 JFC196653:JFE196662 JOY196653:JPA196662 JYU196653:JYW196662 KIQ196653:KIS196662 KSM196653:KSO196662 LCI196653:LCK196662 LME196653:LMG196662 LWA196653:LWC196662 MFW196653:MFY196662 MPS196653:MPU196662 MZO196653:MZQ196662 NJK196653:NJM196662 NTG196653:NTI196662 ODC196653:ODE196662 OMY196653:ONA196662 OWU196653:OWW196662 PGQ196653:PGS196662 PQM196653:PQO196662 QAI196653:QAK196662 QKE196653:QKG196662 QUA196653:QUC196662 RDW196653:RDY196662 RNS196653:RNU196662 RXO196653:RXQ196662 SHK196653:SHM196662 SRG196653:SRI196662 TBC196653:TBE196662 TKY196653:TLA196662 TUU196653:TUW196662 UEQ196653:UES196662 UOM196653:UOO196662 UYI196653:UYK196662 VIE196653:VIG196662 VSA196653:VSC196662 WBW196653:WBY196662 WLS196653:WLU196662 WVO196653:WVQ196662 G262189:I262198 JC262189:JE262198 SY262189:TA262198 ACU262189:ACW262198 AMQ262189:AMS262198 AWM262189:AWO262198 BGI262189:BGK262198 BQE262189:BQG262198 CAA262189:CAC262198 CJW262189:CJY262198 CTS262189:CTU262198 DDO262189:DDQ262198 DNK262189:DNM262198 DXG262189:DXI262198 EHC262189:EHE262198 EQY262189:ERA262198 FAU262189:FAW262198 FKQ262189:FKS262198 FUM262189:FUO262198 GEI262189:GEK262198 GOE262189:GOG262198 GYA262189:GYC262198 HHW262189:HHY262198 HRS262189:HRU262198 IBO262189:IBQ262198 ILK262189:ILM262198 IVG262189:IVI262198 JFC262189:JFE262198 JOY262189:JPA262198 JYU262189:JYW262198 KIQ262189:KIS262198 KSM262189:KSO262198 LCI262189:LCK262198 LME262189:LMG262198 LWA262189:LWC262198 MFW262189:MFY262198 MPS262189:MPU262198 MZO262189:MZQ262198 NJK262189:NJM262198 NTG262189:NTI262198 ODC262189:ODE262198 OMY262189:ONA262198 OWU262189:OWW262198 PGQ262189:PGS262198 PQM262189:PQO262198 QAI262189:QAK262198 QKE262189:QKG262198 QUA262189:QUC262198 RDW262189:RDY262198 RNS262189:RNU262198 RXO262189:RXQ262198 SHK262189:SHM262198 SRG262189:SRI262198 TBC262189:TBE262198 TKY262189:TLA262198 TUU262189:TUW262198 UEQ262189:UES262198 UOM262189:UOO262198 UYI262189:UYK262198 VIE262189:VIG262198 VSA262189:VSC262198 WBW262189:WBY262198 WLS262189:WLU262198 WVO262189:WVQ262198 G327725:I327734 JC327725:JE327734 SY327725:TA327734 ACU327725:ACW327734 AMQ327725:AMS327734 AWM327725:AWO327734 BGI327725:BGK327734 BQE327725:BQG327734 CAA327725:CAC327734 CJW327725:CJY327734 CTS327725:CTU327734 DDO327725:DDQ327734 DNK327725:DNM327734 DXG327725:DXI327734 EHC327725:EHE327734 EQY327725:ERA327734 FAU327725:FAW327734 FKQ327725:FKS327734 FUM327725:FUO327734 GEI327725:GEK327734 GOE327725:GOG327734 GYA327725:GYC327734 HHW327725:HHY327734 HRS327725:HRU327734 IBO327725:IBQ327734 ILK327725:ILM327734 IVG327725:IVI327734 JFC327725:JFE327734 JOY327725:JPA327734 JYU327725:JYW327734 KIQ327725:KIS327734 KSM327725:KSO327734 LCI327725:LCK327734 LME327725:LMG327734 LWA327725:LWC327734 MFW327725:MFY327734 MPS327725:MPU327734 MZO327725:MZQ327734 NJK327725:NJM327734 NTG327725:NTI327734 ODC327725:ODE327734 OMY327725:ONA327734 OWU327725:OWW327734 PGQ327725:PGS327734 PQM327725:PQO327734 QAI327725:QAK327734 QKE327725:QKG327734 QUA327725:QUC327734 RDW327725:RDY327734 RNS327725:RNU327734 RXO327725:RXQ327734 SHK327725:SHM327734 SRG327725:SRI327734 TBC327725:TBE327734 TKY327725:TLA327734 TUU327725:TUW327734 UEQ327725:UES327734 UOM327725:UOO327734 UYI327725:UYK327734 VIE327725:VIG327734 VSA327725:VSC327734 WBW327725:WBY327734 WLS327725:WLU327734 WVO327725:WVQ327734 G393261:I393270 JC393261:JE393270 SY393261:TA393270 ACU393261:ACW393270 AMQ393261:AMS393270 AWM393261:AWO393270 BGI393261:BGK393270 BQE393261:BQG393270 CAA393261:CAC393270 CJW393261:CJY393270 CTS393261:CTU393270 DDO393261:DDQ393270 DNK393261:DNM393270 DXG393261:DXI393270 EHC393261:EHE393270 EQY393261:ERA393270 FAU393261:FAW393270 FKQ393261:FKS393270 FUM393261:FUO393270 GEI393261:GEK393270 GOE393261:GOG393270 GYA393261:GYC393270 HHW393261:HHY393270 HRS393261:HRU393270 IBO393261:IBQ393270 ILK393261:ILM393270 IVG393261:IVI393270 JFC393261:JFE393270 JOY393261:JPA393270 JYU393261:JYW393270 KIQ393261:KIS393270 KSM393261:KSO393270 LCI393261:LCK393270 LME393261:LMG393270 LWA393261:LWC393270 MFW393261:MFY393270 MPS393261:MPU393270 MZO393261:MZQ393270 NJK393261:NJM393270 NTG393261:NTI393270 ODC393261:ODE393270 OMY393261:ONA393270 OWU393261:OWW393270 PGQ393261:PGS393270 PQM393261:PQO393270 QAI393261:QAK393270 QKE393261:QKG393270 QUA393261:QUC393270 RDW393261:RDY393270 RNS393261:RNU393270 RXO393261:RXQ393270 SHK393261:SHM393270 SRG393261:SRI393270 TBC393261:TBE393270 TKY393261:TLA393270 TUU393261:TUW393270 UEQ393261:UES393270 UOM393261:UOO393270 UYI393261:UYK393270 VIE393261:VIG393270 VSA393261:VSC393270 WBW393261:WBY393270 WLS393261:WLU393270 WVO393261:WVQ393270 G458797:I458806 JC458797:JE458806 SY458797:TA458806 ACU458797:ACW458806 AMQ458797:AMS458806 AWM458797:AWO458806 BGI458797:BGK458806 BQE458797:BQG458806 CAA458797:CAC458806 CJW458797:CJY458806 CTS458797:CTU458806 DDO458797:DDQ458806 DNK458797:DNM458806 DXG458797:DXI458806 EHC458797:EHE458806 EQY458797:ERA458806 FAU458797:FAW458806 FKQ458797:FKS458806 FUM458797:FUO458806 GEI458797:GEK458806 GOE458797:GOG458806 GYA458797:GYC458806 HHW458797:HHY458806 HRS458797:HRU458806 IBO458797:IBQ458806 ILK458797:ILM458806 IVG458797:IVI458806 JFC458797:JFE458806 JOY458797:JPA458806 JYU458797:JYW458806 KIQ458797:KIS458806 KSM458797:KSO458806 LCI458797:LCK458806 LME458797:LMG458806 LWA458797:LWC458806 MFW458797:MFY458806 MPS458797:MPU458806 MZO458797:MZQ458806 NJK458797:NJM458806 NTG458797:NTI458806 ODC458797:ODE458806 OMY458797:ONA458806 OWU458797:OWW458806 PGQ458797:PGS458806 PQM458797:PQO458806 QAI458797:QAK458806 QKE458797:QKG458806 QUA458797:QUC458806 RDW458797:RDY458806 RNS458797:RNU458806 RXO458797:RXQ458806 SHK458797:SHM458806 SRG458797:SRI458806 TBC458797:TBE458806 TKY458797:TLA458806 TUU458797:TUW458806 UEQ458797:UES458806 UOM458797:UOO458806 UYI458797:UYK458806 VIE458797:VIG458806 VSA458797:VSC458806 WBW458797:WBY458806 WLS458797:WLU458806 WVO458797:WVQ458806 G524333:I524342 JC524333:JE524342 SY524333:TA524342 ACU524333:ACW524342 AMQ524333:AMS524342 AWM524333:AWO524342 BGI524333:BGK524342 BQE524333:BQG524342 CAA524333:CAC524342 CJW524333:CJY524342 CTS524333:CTU524342 DDO524333:DDQ524342 DNK524333:DNM524342 DXG524333:DXI524342 EHC524333:EHE524342 EQY524333:ERA524342 FAU524333:FAW524342 FKQ524333:FKS524342 FUM524333:FUO524342 GEI524333:GEK524342 GOE524333:GOG524342 GYA524333:GYC524342 HHW524333:HHY524342 HRS524333:HRU524342 IBO524333:IBQ524342 ILK524333:ILM524342 IVG524333:IVI524342 JFC524333:JFE524342 JOY524333:JPA524342 JYU524333:JYW524342 KIQ524333:KIS524342 KSM524333:KSO524342 LCI524333:LCK524342 LME524333:LMG524342 LWA524333:LWC524342 MFW524333:MFY524342 MPS524333:MPU524342 MZO524333:MZQ524342 NJK524333:NJM524342 NTG524333:NTI524342 ODC524333:ODE524342 OMY524333:ONA524342 OWU524333:OWW524342 PGQ524333:PGS524342 PQM524333:PQO524342 QAI524333:QAK524342 QKE524333:QKG524342 QUA524333:QUC524342 RDW524333:RDY524342 RNS524333:RNU524342 RXO524333:RXQ524342 SHK524333:SHM524342 SRG524333:SRI524342 TBC524333:TBE524342 TKY524333:TLA524342 TUU524333:TUW524342 UEQ524333:UES524342 UOM524333:UOO524342 UYI524333:UYK524342 VIE524333:VIG524342 VSA524333:VSC524342 WBW524333:WBY524342 WLS524333:WLU524342 WVO524333:WVQ524342 G589869:I589878 JC589869:JE589878 SY589869:TA589878 ACU589869:ACW589878 AMQ589869:AMS589878 AWM589869:AWO589878 BGI589869:BGK589878 BQE589869:BQG589878 CAA589869:CAC589878 CJW589869:CJY589878 CTS589869:CTU589878 DDO589869:DDQ589878 DNK589869:DNM589878 DXG589869:DXI589878 EHC589869:EHE589878 EQY589869:ERA589878 FAU589869:FAW589878 FKQ589869:FKS589878 FUM589869:FUO589878 GEI589869:GEK589878 GOE589869:GOG589878 GYA589869:GYC589878 HHW589869:HHY589878 HRS589869:HRU589878 IBO589869:IBQ589878 ILK589869:ILM589878 IVG589869:IVI589878 JFC589869:JFE589878 JOY589869:JPA589878 JYU589869:JYW589878 KIQ589869:KIS589878 KSM589869:KSO589878 LCI589869:LCK589878 LME589869:LMG589878 LWA589869:LWC589878 MFW589869:MFY589878 MPS589869:MPU589878 MZO589869:MZQ589878 NJK589869:NJM589878 NTG589869:NTI589878 ODC589869:ODE589878 OMY589869:ONA589878 OWU589869:OWW589878 PGQ589869:PGS589878 PQM589869:PQO589878 QAI589869:QAK589878 QKE589869:QKG589878 QUA589869:QUC589878 RDW589869:RDY589878 RNS589869:RNU589878 RXO589869:RXQ589878 SHK589869:SHM589878 SRG589869:SRI589878 TBC589869:TBE589878 TKY589869:TLA589878 TUU589869:TUW589878 UEQ589869:UES589878 UOM589869:UOO589878 UYI589869:UYK589878 VIE589869:VIG589878 VSA589869:VSC589878 WBW589869:WBY589878 WLS589869:WLU589878 WVO589869:WVQ589878 G655405:I655414 JC655405:JE655414 SY655405:TA655414 ACU655405:ACW655414 AMQ655405:AMS655414 AWM655405:AWO655414 BGI655405:BGK655414 BQE655405:BQG655414 CAA655405:CAC655414 CJW655405:CJY655414 CTS655405:CTU655414 DDO655405:DDQ655414 DNK655405:DNM655414 DXG655405:DXI655414 EHC655405:EHE655414 EQY655405:ERA655414 FAU655405:FAW655414 FKQ655405:FKS655414 FUM655405:FUO655414 GEI655405:GEK655414 GOE655405:GOG655414 GYA655405:GYC655414 HHW655405:HHY655414 HRS655405:HRU655414 IBO655405:IBQ655414 ILK655405:ILM655414 IVG655405:IVI655414 JFC655405:JFE655414 JOY655405:JPA655414 JYU655405:JYW655414 KIQ655405:KIS655414 KSM655405:KSO655414 LCI655405:LCK655414 LME655405:LMG655414 LWA655405:LWC655414 MFW655405:MFY655414 MPS655405:MPU655414 MZO655405:MZQ655414 NJK655405:NJM655414 NTG655405:NTI655414 ODC655405:ODE655414 OMY655405:ONA655414 OWU655405:OWW655414 PGQ655405:PGS655414 PQM655405:PQO655414 QAI655405:QAK655414 QKE655405:QKG655414 QUA655405:QUC655414 RDW655405:RDY655414 RNS655405:RNU655414 RXO655405:RXQ655414 SHK655405:SHM655414 SRG655405:SRI655414 TBC655405:TBE655414 TKY655405:TLA655414 TUU655405:TUW655414 UEQ655405:UES655414 UOM655405:UOO655414 UYI655405:UYK655414 VIE655405:VIG655414 VSA655405:VSC655414 WBW655405:WBY655414 WLS655405:WLU655414 WVO655405:WVQ655414 G720941:I720950 JC720941:JE720950 SY720941:TA720950 ACU720941:ACW720950 AMQ720941:AMS720950 AWM720941:AWO720950 BGI720941:BGK720950 BQE720941:BQG720950 CAA720941:CAC720950 CJW720941:CJY720950 CTS720941:CTU720950 DDO720941:DDQ720950 DNK720941:DNM720950 DXG720941:DXI720950 EHC720941:EHE720950 EQY720941:ERA720950 FAU720941:FAW720950 FKQ720941:FKS720950 FUM720941:FUO720950 GEI720941:GEK720950 GOE720941:GOG720950 GYA720941:GYC720950 HHW720941:HHY720950 HRS720941:HRU720950 IBO720941:IBQ720950 ILK720941:ILM720950 IVG720941:IVI720950 JFC720941:JFE720950 JOY720941:JPA720950 JYU720941:JYW720950 KIQ720941:KIS720950 KSM720941:KSO720950 LCI720941:LCK720950 LME720941:LMG720950 LWA720941:LWC720950 MFW720941:MFY720950 MPS720941:MPU720950 MZO720941:MZQ720950 NJK720941:NJM720950 NTG720941:NTI720950 ODC720941:ODE720950 OMY720941:ONA720950 OWU720941:OWW720950 PGQ720941:PGS720950 PQM720941:PQO720950 QAI720941:QAK720950 QKE720941:QKG720950 QUA720941:QUC720950 RDW720941:RDY720950 RNS720941:RNU720950 RXO720941:RXQ720950 SHK720941:SHM720950 SRG720941:SRI720950 TBC720941:TBE720950 TKY720941:TLA720950 TUU720941:TUW720950 UEQ720941:UES720950 UOM720941:UOO720950 UYI720941:UYK720950 VIE720941:VIG720950 VSA720941:VSC720950 WBW720941:WBY720950 WLS720941:WLU720950 WVO720941:WVQ720950 G786477:I786486 JC786477:JE786486 SY786477:TA786486 ACU786477:ACW786486 AMQ786477:AMS786486 AWM786477:AWO786486 BGI786477:BGK786486 BQE786477:BQG786486 CAA786477:CAC786486 CJW786477:CJY786486 CTS786477:CTU786486 DDO786477:DDQ786486 DNK786477:DNM786486 DXG786477:DXI786486 EHC786477:EHE786486 EQY786477:ERA786486 FAU786477:FAW786486 FKQ786477:FKS786486 FUM786477:FUO786486 GEI786477:GEK786486 GOE786477:GOG786486 GYA786477:GYC786486 HHW786477:HHY786486 HRS786477:HRU786486 IBO786477:IBQ786486 ILK786477:ILM786486 IVG786477:IVI786486 JFC786477:JFE786486 JOY786477:JPA786486 JYU786477:JYW786486 KIQ786477:KIS786486 KSM786477:KSO786486 LCI786477:LCK786486 LME786477:LMG786486 LWA786477:LWC786486 MFW786477:MFY786486 MPS786477:MPU786486 MZO786477:MZQ786486 NJK786477:NJM786486 NTG786477:NTI786486 ODC786477:ODE786486 OMY786477:ONA786486 OWU786477:OWW786486 PGQ786477:PGS786486 PQM786477:PQO786486 QAI786477:QAK786486 QKE786477:QKG786486 QUA786477:QUC786486 RDW786477:RDY786486 RNS786477:RNU786486 RXO786477:RXQ786486 SHK786477:SHM786486 SRG786477:SRI786486 TBC786477:TBE786486 TKY786477:TLA786486 TUU786477:TUW786486 UEQ786477:UES786486 UOM786477:UOO786486 UYI786477:UYK786486 VIE786477:VIG786486 VSA786477:VSC786486 WBW786477:WBY786486 WLS786477:WLU786486 WVO786477:WVQ786486 G852013:I852022 JC852013:JE852022 SY852013:TA852022 ACU852013:ACW852022 AMQ852013:AMS852022 AWM852013:AWO852022 BGI852013:BGK852022 BQE852013:BQG852022 CAA852013:CAC852022 CJW852013:CJY852022 CTS852013:CTU852022 DDO852013:DDQ852022 DNK852013:DNM852022 DXG852013:DXI852022 EHC852013:EHE852022 EQY852013:ERA852022 FAU852013:FAW852022 FKQ852013:FKS852022 FUM852013:FUO852022 GEI852013:GEK852022 GOE852013:GOG852022 GYA852013:GYC852022 HHW852013:HHY852022 HRS852013:HRU852022 IBO852013:IBQ852022 ILK852013:ILM852022 IVG852013:IVI852022 JFC852013:JFE852022 JOY852013:JPA852022 JYU852013:JYW852022 KIQ852013:KIS852022 KSM852013:KSO852022 LCI852013:LCK852022 LME852013:LMG852022 LWA852013:LWC852022 MFW852013:MFY852022 MPS852013:MPU852022 MZO852013:MZQ852022 NJK852013:NJM852022 NTG852013:NTI852022 ODC852013:ODE852022 OMY852013:ONA852022 OWU852013:OWW852022 PGQ852013:PGS852022 PQM852013:PQO852022 QAI852013:QAK852022 QKE852013:QKG852022 QUA852013:QUC852022 RDW852013:RDY852022 RNS852013:RNU852022 RXO852013:RXQ852022 SHK852013:SHM852022 SRG852013:SRI852022 TBC852013:TBE852022 TKY852013:TLA852022 TUU852013:TUW852022 UEQ852013:UES852022 UOM852013:UOO852022 UYI852013:UYK852022 VIE852013:VIG852022 VSA852013:VSC852022 WBW852013:WBY852022 WLS852013:WLU852022 WVO852013:WVQ852022 G917549:I917558 JC917549:JE917558 SY917549:TA917558 ACU917549:ACW917558 AMQ917549:AMS917558 AWM917549:AWO917558 BGI917549:BGK917558 BQE917549:BQG917558 CAA917549:CAC917558 CJW917549:CJY917558 CTS917549:CTU917558 DDO917549:DDQ917558 DNK917549:DNM917558 DXG917549:DXI917558 EHC917549:EHE917558 EQY917549:ERA917558 FAU917549:FAW917558 FKQ917549:FKS917558 FUM917549:FUO917558 GEI917549:GEK917558 GOE917549:GOG917558 GYA917549:GYC917558 HHW917549:HHY917558 HRS917549:HRU917558 IBO917549:IBQ917558 ILK917549:ILM917558 IVG917549:IVI917558 JFC917549:JFE917558 JOY917549:JPA917558 JYU917549:JYW917558 KIQ917549:KIS917558 KSM917549:KSO917558 LCI917549:LCK917558 LME917549:LMG917558 LWA917549:LWC917558 MFW917549:MFY917558 MPS917549:MPU917558 MZO917549:MZQ917558 NJK917549:NJM917558 NTG917549:NTI917558 ODC917549:ODE917558 OMY917549:ONA917558 OWU917549:OWW917558 PGQ917549:PGS917558 PQM917549:PQO917558 QAI917549:QAK917558 QKE917549:QKG917558 QUA917549:QUC917558 RDW917549:RDY917558 RNS917549:RNU917558 RXO917549:RXQ917558 SHK917549:SHM917558 SRG917549:SRI917558 TBC917549:TBE917558 TKY917549:TLA917558 TUU917549:TUW917558 UEQ917549:UES917558 UOM917549:UOO917558 UYI917549:UYK917558 VIE917549:VIG917558 VSA917549:VSC917558 WBW917549:WBY917558 WLS917549:WLU917558 WVO917549:WVQ917558 G983085:I983094 JC983085:JE983094 SY983085:TA983094 ACU983085:ACW983094 AMQ983085:AMS983094 AWM983085:AWO983094 BGI983085:BGK983094 BQE983085:BQG983094 CAA983085:CAC983094 CJW983085:CJY983094 CTS983085:CTU983094 DDO983085:DDQ983094 DNK983085:DNM983094 DXG983085:DXI983094 EHC983085:EHE983094 EQY983085:ERA983094 FAU983085:FAW983094 FKQ983085:FKS983094 FUM983085:FUO983094 GEI983085:GEK983094 GOE983085:GOG983094 GYA983085:GYC983094 HHW983085:HHY983094 HRS983085:HRU983094 IBO983085:IBQ983094 ILK983085:ILM983094 IVG983085:IVI983094 JFC983085:JFE983094 JOY983085:JPA983094 JYU983085:JYW983094 KIQ983085:KIS983094 KSM983085:KSO983094 LCI983085:LCK983094 LME983085:LMG983094 LWA983085:LWC983094 MFW983085:MFY983094 MPS983085:MPU983094 MZO983085:MZQ983094 NJK983085:NJM983094 NTG983085:NTI983094 ODC983085:ODE983094 OMY983085:ONA983094 OWU983085:OWW983094 PGQ983085:PGS983094 PQM983085:PQO983094 QAI983085:QAK983094 QKE983085:QKG983094 QUA983085:QUC983094 RDW983085:RDY983094 RNS983085:RNU983094 RXO983085:RXQ983094 SHK983085:SHM983094 SRG983085:SRI983094 TBC983085:TBE983094 TKY983085:TLA983094 TUU983085:TUW983094 UEQ983085:UES983094 UOM983085:UOO983094 UYI983085:UYK983094 VIE983085:VIG983094 VSA983085:VSC983094 WBW983085:WBY983094 WLS983085:WLU983094 WVO983085:WVQ983094" xr:uid="{00000000-0002-0000-1800-000000000000}">
      <formula1>0</formula1>
      <formula2>1</formula2>
    </dataValidation>
    <dataValidation type="decimal" imeMode="off" operator="greaterThan" allowBlank="1" showErrorMessage="1" errorTitle="マイナス値入力" error="マイナス値を入力することはできません。" sqref="D31:F40 IZ31:JB40 SV31:SX40 ACR31:ACT40 AMN31:AMP40 AWJ31:AWL40 BGF31:BGH40 BQB31:BQD40 BZX31:BZZ40 CJT31:CJV40 CTP31:CTR40 DDL31:DDN40 DNH31:DNJ40 DXD31:DXF40 EGZ31:EHB40 EQV31:EQX40 FAR31:FAT40 FKN31:FKP40 FUJ31:FUL40 GEF31:GEH40 GOB31:GOD40 GXX31:GXZ40 HHT31:HHV40 HRP31:HRR40 IBL31:IBN40 ILH31:ILJ40 IVD31:IVF40 JEZ31:JFB40 JOV31:JOX40 JYR31:JYT40 KIN31:KIP40 KSJ31:KSL40 LCF31:LCH40 LMB31:LMD40 LVX31:LVZ40 MFT31:MFV40 MPP31:MPR40 MZL31:MZN40 NJH31:NJJ40 NTD31:NTF40 OCZ31:ODB40 OMV31:OMX40 OWR31:OWT40 PGN31:PGP40 PQJ31:PQL40 QAF31:QAH40 QKB31:QKD40 QTX31:QTZ40 RDT31:RDV40 RNP31:RNR40 RXL31:RXN40 SHH31:SHJ40 SRD31:SRF40 TAZ31:TBB40 TKV31:TKX40 TUR31:TUT40 UEN31:UEP40 UOJ31:UOL40 UYF31:UYH40 VIB31:VID40 VRX31:VRZ40 WBT31:WBV40 WLP31:WLR40 WVL31:WVN40 D65567:F65576 IZ65567:JB65576 SV65567:SX65576 ACR65567:ACT65576 AMN65567:AMP65576 AWJ65567:AWL65576 BGF65567:BGH65576 BQB65567:BQD65576 BZX65567:BZZ65576 CJT65567:CJV65576 CTP65567:CTR65576 DDL65567:DDN65576 DNH65567:DNJ65576 DXD65567:DXF65576 EGZ65567:EHB65576 EQV65567:EQX65576 FAR65567:FAT65576 FKN65567:FKP65576 FUJ65567:FUL65576 GEF65567:GEH65576 GOB65567:GOD65576 GXX65567:GXZ65576 HHT65567:HHV65576 HRP65567:HRR65576 IBL65567:IBN65576 ILH65567:ILJ65576 IVD65567:IVF65576 JEZ65567:JFB65576 JOV65567:JOX65576 JYR65567:JYT65576 KIN65567:KIP65576 KSJ65567:KSL65576 LCF65567:LCH65576 LMB65567:LMD65576 LVX65567:LVZ65576 MFT65567:MFV65576 MPP65567:MPR65576 MZL65567:MZN65576 NJH65567:NJJ65576 NTD65567:NTF65576 OCZ65567:ODB65576 OMV65567:OMX65576 OWR65567:OWT65576 PGN65567:PGP65576 PQJ65567:PQL65576 QAF65567:QAH65576 QKB65567:QKD65576 QTX65567:QTZ65576 RDT65567:RDV65576 RNP65567:RNR65576 RXL65567:RXN65576 SHH65567:SHJ65576 SRD65567:SRF65576 TAZ65567:TBB65576 TKV65567:TKX65576 TUR65567:TUT65576 UEN65567:UEP65576 UOJ65567:UOL65576 UYF65567:UYH65576 VIB65567:VID65576 VRX65567:VRZ65576 WBT65567:WBV65576 WLP65567:WLR65576 WVL65567:WVN65576 D131103:F131112 IZ131103:JB131112 SV131103:SX131112 ACR131103:ACT131112 AMN131103:AMP131112 AWJ131103:AWL131112 BGF131103:BGH131112 BQB131103:BQD131112 BZX131103:BZZ131112 CJT131103:CJV131112 CTP131103:CTR131112 DDL131103:DDN131112 DNH131103:DNJ131112 DXD131103:DXF131112 EGZ131103:EHB131112 EQV131103:EQX131112 FAR131103:FAT131112 FKN131103:FKP131112 FUJ131103:FUL131112 GEF131103:GEH131112 GOB131103:GOD131112 GXX131103:GXZ131112 HHT131103:HHV131112 HRP131103:HRR131112 IBL131103:IBN131112 ILH131103:ILJ131112 IVD131103:IVF131112 JEZ131103:JFB131112 JOV131103:JOX131112 JYR131103:JYT131112 KIN131103:KIP131112 KSJ131103:KSL131112 LCF131103:LCH131112 LMB131103:LMD131112 LVX131103:LVZ131112 MFT131103:MFV131112 MPP131103:MPR131112 MZL131103:MZN131112 NJH131103:NJJ131112 NTD131103:NTF131112 OCZ131103:ODB131112 OMV131103:OMX131112 OWR131103:OWT131112 PGN131103:PGP131112 PQJ131103:PQL131112 QAF131103:QAH131112 QKB131103:QKD131112 QTX131103:QTZ131112 RDT131103:RDV131112 RNP131103:RNR131112 RXL131103:RXN131112 SHH131103:SHJ131112 SRD131103:SRF131112 TAZ131103:TBB131112 TKV131103:TKX131112 TUR131103:TUT131112 UEN131103:UEP131112 UOJ131103:UOL131112 UYF131103:UYH131112 VIB131103:VID131112 VRX131103:VRZ131112 WBT131103:WBV131112 WLP131103:WLR131112 WVL131103:WVN131112 D196639:F196648 IZ196639:JB196648 SV196639:SX196648 ACR196639:ACT196648 AMN196639:AMP196648 AWJ196639:AWL196648 BGF196639:BGH196648 BQB196639:BQD196648 BZX196639:BZZ196648 CJT196639:CJV196648 CTP196639:CTR196648 DDL196639:DDN196648 DNH196639:DNJ196648 DXD196639:DXF196648 EGZ196639:EHB196648 EQV196639:EQX196648 FAR196639:FAT196648 FKN196639:FKP196648 FUJ196639:FUL196648 GEF196639:GEH196648 GOB196639:GOD196648 GXX196639:GXZ196648 HHT196639:HHV196648 HRP196639:HRR196648 IBL196639:IBN196648 ILH196639:ILJ196648 IVD196639:IVF196648 JEZ196639:JFB196648 JOV196639:JOX196648 JYR196639:JYT196648 KIN196639:KIP196648 KSJ196639:KSL196648 LCF196639:LCH196648 LMB196639:LMD196648 LVX196639:LVZ196648 MFT196639:MFV196648 MPP196639:MPR196648 MZL196639:MZN196648 NJH196639:NJJ196648 NTD196639:NTF196648 OCZ196639:ODB196648 OMV196639:OMX196648 OWR196639:OWT196648 PGN196639:PGP196648 PQJ196639:PQL196648 QAF196639:QAH196648 QKB196639:QKD196648 QTX196639:QTZ196648 RDT196639:RDV196648 RNP196639:RNR196648 RXL196639:RXN196648 SHH196639:SHJ196648 SRD196639:SRF196648 TAZ196639:TBB196648 TKV196639:TKX196648 TUR196639:TUT196648 UEN196639:UEP196648 UOJ196639:UOL196648 UYF196639:UYH196648 VIB196639:VID196648 VRX196639:VRZ196648 WBT196639:WBV196648 WLP196639:WLR196648 WVL196639:WVN196648 D262175:F262184 IZ262175:JB262184 SV262175:SX262184 ACR262175:ACT262184 AMN262175:AMP262184 AWJ262175:AWL262184 BGF262175:BGH262184 BQB262175:BQD262184 BZX262175:BZZ262184 CJT262175:CJV262184 CTP262175:CTR262184 DDL262175:DDN262184 DNH262175:DNJ262184 DXD262175:DXF262184 EGZ262175:EHB262184 EQV262175:EQX262184 FAR262175:FAT262184 FKN262175:FKP262184 FUJ262175:FUL262184 GEF262175:GEH262184 GOB262175:GOD262184 GXX262175:GXZ262184 HHT262175:HHV262184 HRP262175:HRR262184 IBL262175:IBN262184 ILH262175:ILJ262184 IVD262175:IVF262184 JEZ262175:JFB262184 JOV262175:JOX262184 JYR262175:JYT262184 KIN262175:KIP262184 KSJ262175:KSL262184 LCF262175:LCH262184 LMB262175:LMD262184 LVX262175:LVZ262184 MFT262175:MFV262184 MPP262175:MPR262184 MZL262175:MZN262184 NJH262175:NJJ262184 NTD262175:NTF262184 OCZ262175:ODB262184 OMV262175:OMX262184 OWR262175:OWT262184 PGN262175:PGP262184 PQJ262175:PQL262184 QAF262175:QAH262184 QKB262175:QKD262184 QTX262175:QTZ262184 RDT262175:RDV262184 RNP262175:RNR262184 RXL262175:RXN262184 SHH262175:SHJ262184 SRD262175:SRF262184 TAZ262175:TBB262184 TKV262175:TKX262184 TUR262175:TUT262184 UEN262175:UEP262184 UOJ262175:UOL262184 UYF262175:UYH262184 VIB262175:VID262184 VRX262175:VRZ262184 WBT262175:WBV262184 WLP262175:WLR262184 WVL262175:WVN262184 D327711:F327720 IZ327711:JB327720 SV327711:SX327720 ACR327711:ACT327720 AMN327711:AMP327720 AWJ327711:AWL327720 BGF327711:BGH327720 BQB327711:BQD327720 BZX327711:BZZ327720 CJT327711:CJV327720 CTP327711:CTR327720 DDL327711:DDN327720 DNH327711:DNJ327720 DXD327711:DXF327720 EGZ327711:EHB327720 EQV327711:EQX327720 FAR327711:FAT327720 FKN327711:FKP327720 FUJ327711:FUL327720 GEF327711:GEH327720 GOB327711:GOD327720 GXX327711:GXZ327720 HHT327711:HHV327720 HRP327711:HRR327720 IBL327711:IBN327720 ILH327711:ILJ327720 IVD327711:IVF327720 JEZ327711:JFB327720 JOV327711:JOX327720 JYR327711:JYT327720 KIN327711:KIP327720 KSJ327711:KSL327720 LCF327711:LCH327720 LMB327711:LMD327720 LVX327711:LVZ327720 MFT327711:MFV327720 MPP327711:MPR327720 MZL327711:MZN327720 NJH327711:NJJ327720 NTD327711:NTF327720 OCZ327711:ODB327720 OMV327711:OMX327720 OWR327711:OWT327720 PGN327711:PGP327720 PQJ327711:PQL327720 QAF327711:QAH327720 QKB327711:QKD327720 QTX327711:QTZ327720 RDT327711:RDV327720 RNP327711:RNR327720 RXL327711:RXN327720 SHH327711:SHJ327720 SRD327711:SRF327720 TAZ327711:TBB327720 TKV327711:TKX327720 TUR327711:TUT327720 UEN327711:UEP327720 UOJ327711:UOL327720 UYF327711:UYH327720 VIB327711:VID327720 VRX327711:VRZ327720 WBT327711:WBV327720 WLP327711:WLR327720 WVL327711:WVN327720 D393247:F393256 IZ393247:JB393256 SV393247:SX393256 ACR393247:ACT393256 AMN393247:AMP393256 AWJ393247:AWL393256 BGF393247:BGH393256 BQB393247:BQD393256 BZX393247:BZZ393256 CJT393247:CJV393256 CTP393247:CTR393256 DDL393247:DDN393256 DNH393247:DNJ393256 DXD393247:DXF393256 EGZ393247:EHB393256 EQV393247:EQX393256 FAR393247:FAT393256 FKN393247:FKP393256 FUJ393247:FUL393256 GEF393247:GEH393256 GOB393247:GOD393256 GXX393247:GXZ393256 HHT393247:HHV393256 HRP393247:HRR393256 IBL393247:IBN393256 ILH393247:ILJ393256 IVD393247:IVF393256 JEZ393247:JFB393256 JOV393247:JOX393256 JYR393247:JYT393256 KIN393247:KIP393256 KSJ393247:KSL393256 LCF393247:LCH393256 LMB393247:LMD393256 LVX393247:LVZ393256 MFT393247:MFV393256 MPP393247:MPR393256 MZL393247:MZN393256 NJH393247:NJJ393256 NTD393247:NTF393256 OCZ393247:ODB393256 OMV393247:OMX393256 OWR393247:OWT393256 PGN393247:PGP393256 PQJ393247:PQL393256 QAF393247:QAH393256 QKB393247:QKD393256 QTX393247:QTZ393256 RDT393247:RDV393256 RNP393247:RNR393256 RXL393247:RXN393256 SHH393247:SHJ393256 SRD393247:SRF393256 TAZ393247:TBB393256 TKV393247:TKX393256 TUR393247:TUT393256 UEN393247:UEP393256 UOJ393247:UOL393256 UYF393247:UYH393256 VIB393247:VID393256 VRX393247:VRZ393256 WBT393247:WBV393256 WLP393247:WLR393256 WVL393247:WVN393256 D458783:F458792 IZ458783:JB458792 SV458783:SX458792 ACR458783:ACT458792 AMN458783:AMP458792 AWJ458783:AWL458792 BGF458783:BGH458792 BQB458783:BQD458792 BZX458783:BZZ458792 CJT458783:CJV458792 CTP458783:CTR458792 DDL458783:DDN458792 DNH458783:DNJ458792 DXD458783:DXF458792 EGZ458783:EHB458792 EQV458783:EQX458792 FAR458783:FAT458792 FKN458783:FKP458792 FUJ458783:FUL458792 GEF458783:GEH458792 GOB458783:GOD458792 GXX458783:GXZ458792 HHT458783:HHV458792 HRP458783:HRR458792 IBL458783:IBN458792 ILH458783:ILJ458792 IVD458783:IVF458792 JEZ458783:JFB458792 JOV458783:JOX458792 JYR458783:JYT458792 KIN458783:KIP458792 KSJ458783:KSL458792 LCF458783:LCH458792 LMB458783:LMD458792 LVX458783:LVZ458792 MFT458783:MFV458792 MPP458783:MPR458792 MZL458783:MZN458792 NJH458783:NJJ458792 NTD458783:NTF458792 OCZ458783:ODB458792 OMV458783:OMX458792 OWR458783:OWT458792 PGN458783:PGP458792 PQJ458783:PQL458792 QAF458783:QAH458792 QKB458783:QKD458792 QTX458783:QTZ458792 RDT458783:RDV458792 RNP458783:RNR458792 RXL458783:RXN458792 SHH458783:SHJ458792 SRD458783:SRF458792 TAZ458783:TBB458792 TKV458783:TKX458792 TUR458783:TUT458792 UEN458783:UEP458792 UOJ458783:UOL458792 UYF458783:UYH458792 VIB458783:VID458792 VRX458783:VRZ458792 WBT458783:WBV458792 WLP458783:WLR458792 WVL458783:WVN458792 D524319:F524328 IZ524319:JB524328 SV524319:SX524328 ACR524319:ACT524328 AMN524319:AMP524328 AWJ524319:AWL524328 BGF524319:BGH524328 BQB524319:BQD524328 BZX524319:BZZ524328 CJT524319:CJV524328 CTP524319:CTR524328 DDL524319:DDN524328 DNH524319:DNJ524328 DXD524319:DXF524328 EGZ524319:EHB524328 EQV524319:EQX524328 FAR524319:FAT524328 FKN524319:FKP524328 FUJ524319:FUL524328 GEF524319:GEH524328 GOB524319:GOD524328 GXX524319:GXZ524328 HHT524319:HHV524328 HRP524319:HRR524328 IBL524319:IBN524328 ILH524319:ILJ524328 IVD524319:IVF524328 JEZ524319:JFB524328 JOV524319:JOX524328 JYR524319:JYT524328 KIN524319:KIP524328 KSJ524319:KSL524328 LCF524319:LCH524328 LMB524319:LMD524328 LVX524319:LVZ524328 MFT524319:MFV524328 MPP524319:MPR524328 MZL524319:MZN524328 NJH524319:NJJ524328 NTD524319:NTF524328 OCZ524319:ODB524328 OMV524319:OMX524328 OWR524319:OWT524328 PGN524319:PGP524328 PQJ524319:PQL524328 QAF524319:QAH524328 QKB524319:QKD524328 QTX524319:QTZ524328 RDT524319:RDV524328 RNP524319:RNR524328 RXL524319:RXN524328 SHH524319:SHJ524328 SRD524319:SRF524328 TAZ524319:TBB524328 TKV524319:TKX524328 TUR524319:TUT524328 UEN524319:UEP524328 UOJ524319:UOL524328 UYF524319:UYH524328 VIB524319:VID524328 VRX524319:VRZ524328 WBT524319:WBV524328 WLP524319:WLR524328 WVL524319:WVN524328 D589855:F589864 IZ589855:JB589864 SV589855:SX589864 ACR589855:ACT589864 AMN589855:AMP589864 AWJ589855:AWL589864 BGF589855:BGH589864 BQB589855:BQD589864 BZX589855:BZZ589864 CJT589855:CJV589864 CTP589855:CTR589864 DDL589855:DDN589864 DNH589855:DNJ589864 DXD589855:DXF589864 EGZ589855:EHB589864 EQV589855:EQX589864 FAR589855:FAT589864 FKN589855:FKP589864 FUJ589855:FUL589864 GEF589855:GEH589864 GOB589855:GOD589864 GXX589855:GXZ589864 HHT589855:HHV589864 HRP589855:HRR589864 IBL589855:IBN589864 ILH589855:ILJ589864 IVD589855:IVF589864 JEZ589855:JFB589864 JOV589855:JOX589864 JYR589855:JYT589864 KIN589855:KIP589864 KSJ589855:KSL589864 LCF589855:LCH589864 LMB589855:LMD589864 LVX589855:LVZ589864 MFT589855:MFV589864 MPP589855:MPR589864 MZL589855:MZN589864 NJH589855:NJJ589864 NTD589855:NTF589864 OCZ589855:ODB589864 OMV589855:OMX589864 OWR589855:OWT589864 PGN589855:PGP589864 PQJ589855:PQL589864 QAF589855:QAH589864 QKB589855:QKD589864 QTX589855:QTZ589864 RDT589855:RDV589864 RNP589855:RNR589864 RXL589855:RXN589864 SHH589855:SHJ589864 SRD589855:SRF589864 TAZ589855:TBB589864 TKV589855:TKX589864 TUR589855:TUT589864 UEN589855:UEP589864 UOJ589855:UOL589864 UYF589855:UYH589864 VIB589855:VID589864 VRX589855:VRZ589864 WBT589855:WBV589864 WLP589855:WLR589864 WVL589855:WVN589864 D655391:F655400 IZ655391:JB655400 SV655391:SX655400 ACR655391:ACT655400 AMN655391:AMP655400 AWJ655391:AWL655400 BGF655391:BGH655400 BQB655391:BQD655400 BZX655391:BZZ655400 CJT655391:CJV655400 CTP655391:CTR655400 DDL655391:DDN655400 DNH655391:DNJ655400 DXD655391:DXF655400 EGZ655391:EHB655400 EQV655391:EQX655400 FAR655391:FAT655400 FKN655391:FKP655400 FUJ655391:FUL655400 GEF655391:GEH655400 GOB655391:GOD655400 GXX655391:GXZ655400 HHT655391:HHV655400 HRP655391:HRR655400 IBL655391:IBN655400 ILH655391:ILJ655400 IVD655391:IVF655400 JEZ655391:JFB655400 JOV655391:JOX655400 JYR655391:JYT655400 KIN655391:KIP655400 KSJ655391:KSL655400 LCF655391:LCH655400 LMB655391:LMD655400 LVX655391:LVZ655400 MFT655391:MFV655400 MPP655391:MPR655400 MZL655391:MZN655400 NJH655391:NJJ655400 NTD655391:NTF655400 OCZ655391:ODB655400 OMV655391:OMX655400 OWR655391:OWT655400 PGN655391:PGP655400 PQJ655391:PQL655400 QAF655391:QAH655400 QKB655391:QKD655400 QTX655391:QTZ655400 RDT655391:RDV655400 RNP655391:RNR655400 RXL655391:RXN655400 SHH655391:SHJ655400 SRD655391:SRF655400 TAZ655391:TBB655400 TKV655391:TKX655400 TUR655391:TUT655400 UEN655391:UEP655400 UOJ655391:UOL655400 UYF655391:UYH655400 VIB655391:VID655400 VRX655391:VRZ655400 WBT655391:WBV655400 WLP655391:WLR655400 WVL655391:WVN655400 D720927:F720936 IZ720927:JB720936 SV720927:SX720936 ACR720927:ACT720936 AMN720927:AMP720936 AWJ720927:AWL720936 BGF720927:BGH720936 BQB720927:BQD720936 BZX720927:BZZ720936 CJT720927:CJV720936 CTP720927:CTR720936 DDL720927:DDN720936 DNH720927:DNJ720936 DXD720927:DXF720936 EGZ720927:EHB720936 EQV720927:EQX720936 FAR720927:FAT720936 FKN720927:FKP720936 FUJ720927:FUL720936 GEF720927:GEH720936 GOB720927:GOD720936 GXX720927:GXZ720936 HHT720927:HHV720936 HRP720927:HRR720936 IBL720927:IBN720936 ILH720927:ILJ720936 IVD720927:IVF720936 JEZ720927:JFB720936 JOV720927:JOX720936 JYR720927:JYT720936 KIN720927:KIP720936 KSJ720927:KSL720936 LCF720927:LCH720936 LMB720927:LMD720936 LVX720927:LVZ720936 MFT720927:MFV720936 MPP720927:MPR720936 MZL720927:MZN720936 NJH720927:NJJ720936 NTD720927:NTF720936 OCZ720927:ODB720936 OMV720927:OMX720936 OWR720927:OWT720936 PGN720927:PGP720936 PQJ720927:PQL720936 QAF720927:QAH720936 QKB720927:QKD720936 QTX720927:QTZ720936 RDT720927:RDV720936 RNP720927:RNR720936 RXL720927:RXN720936 SHH720927:SHJ720936 SRD720927:SRF720936 TAZ720927:TBB720936 TKV720927:TKX720936 TUR720927:TUT720936 UEN720927:UEP720936 UOJ720927:UOL720936 UYF720927:UYH720936 VIB720927:VID720936 VRX720927:VRZ720936 WBT720927:WBV720936 WLP720927:WLR720936 WVL720927:WVN720936 D786463:F786472 IZ786463:JB786472 SV786463:SX786472 ACR786463:ACT786472 AMN786463:AMP786472 AWJ786463:AWL786472 BGF786463:BGH786472 BQB786463:BQD786472 BZX786463:BZZ786472 CJT786463:CJV786472 CTP786463:CTR786472 DDL786463:DDN786472 DNH786463:DNJ786472 DXD786463:DXF786472 EGZ786463:EHB786472 EQV786463:EQX786472 FAR786463:FAT786472 FKN786463:FKP786472 FUJ786463:FUL786472 GEF786463:GEH786472 GOB786463:GOD786472 GXX786463:GXZ786472 HHT786463:HHV786472 HRP786463:HRR786472 IBL786463:IBN786472 ILH786463:ILJ786472 IVD786463:IVF786472 JEZ786463:JFB786472 JOV786463:JOX786472 JYR786463:JYT786472 KIN786463:KIP786472 KSJ786463:KSL786472 LCF786463:LCH786472 LMB786463:LMD786472 LVX786463:LVZ786472 MFT786463:MFV786472 MPP786463:MPR786472 MZL786463:MZN786472 NJH786463:NJJ786472 NTD786463:NTF786472 OCZ786463:ODB786472 OMV786463:OMX786472 OWR786463:OWT786472 PGN786463:PGP786472 PQJ786463:PQL786472 QAF786463:QAH786472 QKB786463:QKD786472 QTX786463:QTZ786472 RDT786463:RDV786472 RNP786463:RNR786472 RXL786463:RXN786472 SHH786463:SHJ786472 SRD786463:SRF786472 TAZ786463:TBB786472 TKV786463:TKX786472 TUR786463:TUT786472 UEN786463:UEP786472 UOJ786463:UOL786472 UYF786463:UYH786472 VIB786463:VID786472 VRX786463:VRZ786472 WBT786463:WBV786472 WLP786463:WLR786472 WVL786463:WVN786472 D851999:F852008 IZ851999:JB852008 SV851999:SX852008 ACR851999:ACT852008 AMN851999:AMP852008 AWJ851999:AWL852008 BGF851999:BGH852008 BQB851999:BQD852008 BZX851999:BZZ852008 CJT851999:CJV852008 CTP851999:CTR852008 DDL851999:DDN852008 DNH851999:DNJ852008 DXD851999:DXF852008 EGZ851999:EHB852008 EQV851999:EQX852008 FAR851999:FAT852008 FKN851999:FKP852008 FUJ851999:FUL852008 GEF851999:GEH852008 GOB851999:GOD852008 GXX851999:GXZ852008 HHT851999:HHV852008 HRP851999:HRR852008 IBL851999:IBN852008 ILH851999:ILJ852008 IVD851999:IVF852008 JEZ851999:JFB852008 JOV851999:JOX852008 JYR851999:JYT852008 KIN851999:KIP852008 KSJ851999:KSL852008 LCF851999:LCH852008 LMB851999:LMD852008 LVX851999:LVZ852008 MFT851999:MFV852008 MPP851999:MPR852008 MZL851999:MZN852008 NJH851999:NJJ852008 NTD851999:NTF852008 OCZ851999:ODB852008 OMV851999:OMX852008 OWR851999:OWT852008 PGN851999:PGP852008 PQJ851999:PQL852008 QAF851999:QAH852008 QKB851999:QKD852008 QTX851999:QTZ852008 RDT851999:RDV852008 RNP851999:RNR852008 RXL851999:RXN852008 SHH851999:SHJ852008 SRD851999:SRF852008 TAZ851999:TBB852008 TKV851999:TKX852008 TUR851999:TUT852008 UEN851999:UEP852008 UOJ851999:UOL852008 UYF851999:UYH852008 VIB851999:VID852008 VRX851999:VRZ852008 WBT851999:WBV852008 WLP851999:WLR852008 WVL851999:WVN852008 D917535:F917544 IZ917535:JB917544 SV917535:SX917544 ACR917535:ACT917544 AMN917535:AMP917544 AWJ917535:AWL917544 BGF917535:BGH917544 BQB917535:BQD917544 BZX917535:BZZ917544 CJT917535:CJV917544 CTP917535:CTR917544 DDL917535:DDN917544 DNH917535:DNJ917544 DXD917535:DXF917544 EGZ917535:EHB917544 EQV917535:EQX917544 FAR917535:FAT917544 FKN917535:FKP917544 FUJ917535:FUL917544 GEF917535:GEH917544 GOB917535:GOD917544 GXX917535:GXZ917544 HHT917535:HHV917544 HRP917535:HRR917544 IBL917535:IBN917544 ILH917535:ILJ917544 IVD917535:IVF917544 JEZ917535:JFB917544 JOV917535:JOX917544 JYR917535:JYT917544 KIN917535:KIP917544 KSJ917535:KSL917544 LCF917535:LCH917544 LMB917535:LMD917544 LVX917535:LVZ917544 MFT917535:MFV917544 MPP917535:MPR917544 MZL917535:MZN917544 NJH917535:NJJ917544 NTD917535:NTF917544 OCZ917535:ODB917544 OMV917535:OMX917544 OWR917535:OWT917544 PGN917535:PGP917544 PQJ917535:PQL917544 QAF917535:QAH917544 QKB917535:QKD917544 QTX917535:QTZ917544 RDT917535:RDV917544 RNP917535:RNR917544 RXL917535:RXN917544 SHH917535:SHJ917544 SRD917535:SRF917544 TAZ917535:TBB917544 TKV917535:TKX917544 TUR917535:TUT917544 UEN917535:UEP917544 UOJ917535:UOL917544 UYF917535:UYH917544 VIB917535:VID917544 VRX917535:VRZ917544 WBT917535:WBV917544 WLP917535:WLR917544 WVL917535:WVN917544 D983071:F983080 IZ983071:JB983080 SV983071:SX983080 ACR983071:ACT983080 AMN983071:AMP983080 AWJ983071:AWL983080 BGF983071:BGH983080 BQB983071:BQD983080 BZX983071:BZZ983080 CJT983071:CJV983080 CTP983071:CTR983080 DDL983071:DDN983080 DNH983071:DNJ983080 DXD983071:DXF983080 EGZ983071:EHB983080 EQV983071:EQX983080 FAR983071:FAT983080 FKN983071:FKP983080 FUJ983071:FUL983080 GEF983071:GEH983080 GOB983071:GOD983080 GXX983071:GXZ983080 HHT983071:HHV983080 HRP983071:HRR983080 IBL983071:IBN983080 ILH983071:ILJ983080 IVD983071:IVF983080 JEZ983071:JFB983080 JOV983071:JOX983080 JYR983071:JYT983080 KIN983071:KIP983080 KSJ983071:KSL983080 LCF983071:LCH983080 LMB983071:LMD983080 LVX983071:LVZ983080 MFT983071:MFV983080 MPP983071:MPR983080 MZL983071:MZN983080 NJH983071:NJJ983080 NTD983071:NTF983080 OCZ983071:ODB983080 OMV983071:OMX983080 OWR983071:OWT983080 PGN983071:PGP983080 PQJ983071:PQL983080 QAF983071:QAH983080 QKB983071:QKD983080 QTX983071:QTZ983080 RDT983071:RDV983080 RNP983071:RNR983080 RXL983071:RXN983080 SHH983071:SHJ983080 SRD983071:SRF983080 TAZ983071:TBB983080 TKV983071:TKX983080 TUR983071:TUT983080 UEN983071:UEP983080 UOJ983071:UOL983080 UYF983071:UYH983080 VIB983071:VID983080 VRX983071:VRZ983080 WBT983071:WBV983080 WLP983071:WLR983080 WVL983071:WVN983080 D45:F54 IZ45:JB54 SV45:SX54 ACR45:ACT54 AMN45:AMP54 AWJ45:AWL54 BGF45:BGH54 BQB45:BQD54 BZX45:BZZ54 CJT45:CJV54 CTP45:CTR54 DDL45:DDN54 DNH45:DNJ54 DXD45:DXF54 EGZ45:EHB54 EQV45:EQX54 FAR45:FAT54 FKN45:FKP54 FUJ45:FUL54 GEF45:GEH54 GOB45:GOD54 GXX45:GXZ54 HHT45:HHV54 HRP45:HRR54 IBL45:IBN54 ILH45:ILJ54 IVD45:IVF54 JEZ45:JFB54 JOV45:JOX54 JYR45:JYT54 KIN45:KIP54 KSJ45:KSL54 LCF45:LCH54 LMB45:LMD54 LVX45:LVZ54 MFT45:MFV54 MPP45:MPR54 MZL45:MZN54 NJH45:NJJ54 NTD45:NTF54 OCZ45:ODB54 OMV45:OMX54 OWR45:OWT54 PGN45:PGP54 PQJ45:PQL54 QAF45:QAH54 QKB45:QKD54 QTX45:QTZ54 RDT45:RDV54 RNP45:RNR54 RXL45:RXN54 SHH45:SHJ54 SRD45:SRF54 TAZ45:TBB54 TKV45:TKX54 TUR45:TUT54 UEN45:UEP54 UOJ45:UOL54 UYF45:UYH54 VIB45:VID54 VRX45:VRZ54 WBT45:WBV54 WLP45:WLR54 WVL45:WVN54 D65581:F65590 IZ65581:JB65590 SV65581:SX65590 ACR65581:ACT65590 AMN65581:AMP65590 AWJ65581:AWL65590 BGF65581:BGH65590 BQB65581:BQD65590 BZX65581:BZZ65590 CJT65581:CJV65590 CTP65581:CTR65590 DDL65581:DDN65590 DNH65581:DNJ65590 DXD65581:DXF65590 EGZ65581:EHB65590 EQV65581:EQX65590 FAR65581:FAT65590 FKN65581:FKP65590 FUJ65581:FUL65590 GEF65581:GEH65590 GOB65581:GOD65590 GXX65581:GXZ65590 HHT65581:HHV65590 HRP65581:HRR65590 IBL65581:IBN65590 ILH65581:ILJ65590 IVD65581:IVF65590 JEZ65581:JFB65590 JOV65581:JOX65590 JYR65581:JYT65590 KIN65581:KIP65590 KSJ65581:KSL65590 LCF65581:LCH65590 LMB65581:LMD65590 LVX65581:LVZ65590 MFT65581:MFV65590 MPP65581:MPR65590 MZL65581:MZN65590 NJH65581:NJJ65590 NTD65581:NTF65590 OCZ65581:ODB65590 OMV65581:OMX65590 OWR65581:OWT65590 PGN65581:PGP65590 PQJ65581:PQL65590 QAF65581:QAH65590 QKB65581:QKD65590 QTX65581:QTZ65590 RDT65581:RDV65590 RNP65581:RNR65590 RXL65581:RXN65590 SHH65581:SHJ65590 SRD65581:SRF65590 TAZ65581:TBB65590 TKV65581:TKX65590 TUR65581:TUT65590 UEN65581:UEP65590 UOJ65581:UOL65590 UYF65581:UYH65590 VIB65581:VID65590 VRX65581:VRZ65590 WBT65581:WBV65590 WLP65581:WLR65590 WVL65581:WVN65590 D131117:F131126 IZ131117:JB131126 SV131117:SX131126 ACR131117:ACT131126 AMN131117:AMP131126 AWJ131117:AWL131126 BGF131117:BGH131126 BQB131117:BQD131126 BZX131117:BZZ131126 CJT131117:CJV131126 CTP131117:CTR131126 DDL131117:DDN131126 DNH131117:DNJ131126 DXD131117:DXF131126 EGZ131117:EHB131126 EQV131117:EQX131126 FAR131117:FAT131126 FKN131117:FKP131126 FUJ131117:FUL131126 GEF131117:GEH131126 GOB131117:GOD131126 GXX131117:GXZ131126 HHT131117:HHV131126 HRP131117:HRR131126 IBL131117:IBN131126 ILH131117:ILJ131126 IVD131117:IVF131126 JEZ131117:JFB131126 JOV131117:JOX131126 JYR131117:JYT131126 KIN131117:KIP131126 KSJ131117:KSL131126 LCF131117:LCH131126 LMB131117:LMD131126 LVX131117:LVZ131126 MFT131117:MFV131126 MPP131117:MPR131126 MZL131117:MZN131126 NJH131117:NJJ131126 NTD131117:NTF131126 OCZ131117:ODB131126 OMV131117:OMX131126 OWR131117:OWT131126 PGN131117:PGP131126 PQJ131117:PQL131126 QAF131117:QAH131126 QKB131117:QKD131126 QTX131117:QTZ131126 RDT131117:RDV131126 RNP131117:RNR131126 RXL131117:RXN131126 SHH131117:SHJ131126 SRD131117:SRF131126 TAZ131117:TBB131126 TKV131117:TKX131126 TUR131117:TUT131126 UEN131117:UEP131126 UOJ131117:UOL131126 UYF131117:UYH131126 VIB131117:VID131126 VRX131117:VRZ131126 WBT131117:WBV131126 WLP131117:WLR131126 WVL131117:WVN131126 D196653:F196662 IZ196653:JB196662 SV196653:SX196662 ACR196653:ACT196662 AMN196653:AMP196662 AWJ196653:AWL196662 BGF196653:BGH196662 BQB196653:BQD196662 BZX196653:BZZ196662 CJT196653:CJV196662 CTP196653:CTR196662 DDL196653:DDN196662 DNH196653:DNJ196662 DXD196653:DXF196662 EGZ196653:EHB196662 EQV196653:EQX196662 FAR196653:FAT196662 FKN196653:FKP196662 FUJ196653:FUL196662 GEF196653:GEH196662 GOB196653:GOD196662 GXX196653:GXZ196662 HHT196653:HHV196662 HRP196653:HRR196662 IBL196653:IBN196662 ILH196653:ILJ196662 IVD196653:IVF196662 JEZ196653:JFB196662 JOV196653:JOX196662 JYR196653:JYT196662 KIN196653:KIP196662 KSJ196653:KSL196662 LCF196653:LCH196662 LMB196653:LMD196662 LVX196653:LVZ196662 MFT196653:MFV196662 MPP196653:MPR196662 MZL196653:MZN196662 NJH196653:NJJ196662 NTD196653:NTF196662 OCZ196653:ODB196662 OMV196653:OMX196662 OWR196653:OWT196662 PGN196653:PGP196662 PQJ196653:PQL196662 QAF196653:QAH196662 QKB196653:QKD196662 QTX196653:QTZ196662 RDT196653:RDV196662 RNP196653:RNR196662 RXL196653:RXN196662 SHH196653:SHJ196662 SRD196653:SRF196662 TAZ196653:TBB196662 TKV196653:TKX196662 TUR196653:TUT196662 UEN196653:UEP196662 UOJ196653:UOL196662 UYF196653:UYH196662 VIB196653:VID196662 VRX196653:VRZ196662 WBT196653:WBV196662 WLP196653:WLR196662 WVL196653:WVN196662 D262189:F262198 IZ262189:JB262198 SV262189:SX262198 ACR262189:ACT262198 AMN262189:AMP262198 AWJ262189:AWL262198 BGF262189:BGH262198 BQB262189:BQD262198 BZX262189:BZZ262198 CJT262189:CJV262198 CTP262189:CTR262198 DDL262189:DDN262198 DNH262189:DNJ262198 DXD262189:DXF262198 EGZ262189:EHB262198 EQV262189:EQX262198 FAR262189:FAT262198 FKN262189:FKP262198 FUJ262189:FUL262198 GEF262189:GEH262198 GOB262189:GOD262198 GXX262189:GXZ262198 HHT262189:HHV262198 HRP262189:HRR262198 IBL262189:IBN262198 ILH262189:ILJ262198 IVD262189:IVF262198 JEZ262189:JFB262198 JOV262189:JOX262198 JYR262189:JYT262198 KIN262189:KIP262198 KSJ262189:KSL262198 LCF262189:LCH262198 LMB262189:LMD262198 LVX262189:LVZ262198 MFT262189:MFV262198 MPP262189:MPR262198 MZL262189:MZN262198 NJH262189:NJJ262198 NTD262189:NTF262198 OCZ262189:ODB262198 OMV262189:OMX262198 OWR262189:OWT262198 PGN262189:PGP262198 PQJ262189:PQL262198 QAF262189:QAH262198 QKB262189:QKD262198 QTX262189:QTZ262198 RDT262189:RDV262198 RNP262189:RNR262198 RXL262189:RXN262198 SHH262189:SHJ262198 SRD262189:SRF262198 TAZ262189:TBB262198 TKV262189:TKX262198 TUR262189:TUT262198 UEN262189:UEP262198 UOJ262189:UOL262198 UYF262189:UYH262198 VIB262189:VID262198 VRX262189:VRZ262198 WBT262189:WBV262198 WLP262189:WLR262198 WVL262189:WVN262198 D327725:F327734 IZ327725:JB327734 SV327725:SX327734 ACR327725:ACT327734 AMN327725:AMP327734 AWJ327725:AWL327734 BGF327725:BGH327734 BQB327725:BQD327734 BZX327725:BZZ327734 CJT327725:CJV327734 CTP327725:CTR327734 DDL327725:DDN327734 DNH327725:DNJ327734 DXD327725:DXF327734 EGZ327725:EHB327734 EQV327725:EQX327734 FAR327725:FAT327734 FKN327725:FKP327734 FUJ327725:FUL327734 GEF327725:GEH327734 GOB327725:GOD327734 GXX327725:GXZ327734 HHT327725:HHV327734 HRP327725:HRR327734 IBL327725:IBN327734 ILH327725:ILJ327734 IVD327725:IVF327734 JEZ327725:JFB327734 JOV327725:JOX327734 JYR327725:JYT327734 KIN327725:KIP327734 KSJ327725:KSL327734 LCF327725:LCH327734 LMB327725:LMD327734 LVX327725:LVZ327734 MFT327725:MFV327734 MPP327725:MPR327734 MZL327725:MZN327734 NJH327725:NJJ327734 NTD327725:NTF327734 OCZ327725:ODB327734 OMV327725:OMX327734 OWR327725:OWT327734 PGN327725:PGP327734 PQJ327725:PQL327734 QAF327725:QAH327734 QKB327725:QKD327734 QTX327725:QTZ327734 RDT327725:RDV327734 RNP327725:RNR327734 RXL327725:RXN327734 SHH327725:SHJ327734 SRD327725:SRF327734 TAZ327725:TBB327734 TKV327725:TKX327734 TUR327725:TUT327734 UEN327725:UEP327734 UOJ327725:UOL327734 UYF327725:UYH327734 VIB327725:VID327734 VRX327725:VRZ327734 WBT327725:WBV327734 WLP327725:WLR327734 WVL327725:WVN327734 D393261:F393270 IZ393261:JB393270 SV393261:SX393270 ACR393261:ACT393270 AMN393261:AMP393270 AWJ393261:AWL393270 BGF393261:BGH393270 BQB393261:BQD393270 BZX393261:BZZ393270 CJT393261:CJV393270 CTP393261:CTR393270 DDL393261:DDN393270 DNH393261:DNJ393270 DXD393261:DXF393270 EGZ393261:EHB393270 EQV393261:EQX393270 FAR393261:FAT393270 FKN393261:FKP393270 FUJ393261:FUL393270 GEF393261:GEH393270 GOB393261:GOD393270 GXX393261:GXZ393270 HHT393261:HHV393270 HRP393261:HRR393270 IBL393261:IBN393270 ILH393261:ILJ393270 IVD393261:IVF393270 JEZ393261:JFB393270 JOV393261:JOX393270 JYR393261:JYT393270 KIN393261:KIP393270 KSJ393261:KSL393270 LCF393261:LCH393270 LMB393261:LMD393270 LVX393261:LVZ393270 MFT393261:MFV393270 MPP393261:MPR393270 MZL393261:MZN393270 NJH393261:NJJ393270 NTD393261:NTF393270 OCZ393261:ODB393270 OMV393261:OMX393270 OWR393261:OWT393270 PGN393261:PGP393270 PQJ393261:PQL393270 QAF393261:QAH393270 QKB393261:QKD393270 QTX393261:QTZ393270 RDT393261:RDV393270 RNP393261:RNR393270 RXL393261:RXN393270 SHH393261:SHJ393270 SRD393261:SRF393270 TAZ393261:TBB393270 TKV393261:TKX393270 TUR393261:TUT393270 UEN393261:UEP393270 UOJ393261:UOL393270 UYF393261:UYH393270 VIB393261:VID393270 VRX393261:VRZ393270 WBT393261:WBV393270 WLP393261:WLR393270 WVL393261:WVN393270 D458797:F458806 IZ458797:JB458806 SV458797:SX458806 ACR458797:ACT458806 AMN458797:AMP458806 AWJ458797:AWL458806 BGF458797:BGH458806 BQB458797:BQD458806 BZX458797:BZZ458806 CJT458797:CJV458806 CTP458797:CTR458806 DDL458797:DDN458806 DNH458797:DNJ458806 DXD458797:DXF458806 EGZ458797:EHB458806 EQV458797:EQX458806 FAR458797:FAT458806 FKN458797:FKP458806 FUJ458797:FUL458806 GEF458797:GEH458806 GOB458797:GOD458806 GXX458797:GXZ458806 HHT458797:HHV458806 HRP458797:HRR458806 IBL458797:IBN458806 ILH458797:ILJ458806 IVD458797:IVF458806 JEZ458797:JFB458806 JOV458797:JOX458806 JYR458797:JYT458806 KIN458797:KIP458806 KSJ458797:KSL458806 LCF458797:LCH458806 LMB458797:LMD458806 LVX458797:LVZ458806 MFT458797:MFV458806 MPP458797:MPR458806 MZL458797:MZN458806 NJH458797:NJJ458806 NTD458797:NTF458806 OCZ458797:ODB458806 OMV458797:OMX458806 OWR458797:OWT458806 PGN458797:PGP458806 PQJ458797:PQL458806 QAF458797:QAH458806 QKB458797:QKD458806 QTX458797:QTZ458806 RDT458797:RDV458806 RNP458797:RNR458806 RXL458797:RXN458806 SHH458797:SHJ458806 SRD458797:SRF458806 TAZ458797:TBB458806 TKV458797:TKX458806 TUR458797:TUT458806 UEN458797:UEP458806 UOJ458797:UOL458806 UYF458797:UYH458806 VIB458797:VID458806 VRX458797:VRZ458806 WBT458797:WBV458806 WLP458797:WLR458806 WVL458797:WVN458806 D524333:F524342 IZ524333:JB524342 SV524333:SX524342 ACR524333:ACT524342 AMN524333:AMP524342 AWJ524333:AWL524342 BGF524333:BGH524342 BQB524333:BQD524342 BZX524333:BZZ524342 CJT524333:CJV524342 CTP524333:CTR524342 DDL524333:DDN524342 DNH524333:DNJ524342 DXD524333:DXF524342 EGZ524333:EHB524342 EQV524333:EQX524342 FAR524333:FAT524342 FKN524333:FKP524342 FUJ524333:FUL524342 GEF524333:GEH524342 GOB524333:GOD524342 GXX524333:GXZ524342 HHT524333:HHV524342 HRP524333:HRR524342 IBL524333:IBN524342 ILH524333:ILJ524342 IVD524333:IVF524342 JEZ524333:JFB524342 JOV524333:JOX524342 JYR524333:JYT524342 KIN524333:KIP524342 KSJ524333:KSL524342 LCF524333:LCH524342 LMB524333:LMD524342 LVX524333:LVZ524342 MFT524333:MFV524342 MPP524333:MPR524342 MZL524333:MZN524342 NJH524333:NJJ524342 NTD524333:NTF524342 OCZ524333:ODB524342 OMV524333:OMX524342 OWR524333:OWT524342 PGN524333:PGP524342 PQJ524333:PQL524342 QAF524333:QAH524342 QKB524333:QKD524342 QTX524333:QTZ524342 RDT524333:RDV524342 RNP524333:RNR524342 RXL524333:RXN524342 SHH524333:SHJ524342 SRD524333:SRF524342 TAZ524333:TBB524342 TKV524333:TKX524342 TUR524333:TUT524342 UEN524333:UEP524342 UOJ524333:UOL524342 UYF524333:UYH524342 VIB524333:VID524342 VRX524333:VRZ524342 WBT524333:WBV524342 WLP524333:WLR524342 WVL524333:WVN524342 D589869:F589878 IZ589869:JB589878 SV589869:SX589878 ACR589869:ACT589878 AMN589869:AMP589878 AWJ589869:AWL589878 BGF589869:BGH589878 BQB589869:BQD589878 BZX589869:BZZ589878 CJT589869:CJV589878 CTP589869:CTR589878 DDL589869:DDN589878 DNH589869:DNJ589878 DXD589869:DXF589878 EGZ589869:EHB589878 EQV589869:EQX589878 FAR589869:FAT589878 FKN589869:FKP589878 FUJ589869:FUL589878 GEF589869:GEH589878 GOB589869:GOD589878 GXX589869:GXZ589878 HHT589869:HHV589878 HRP589869:HRR589878 IBL589869:IBN589878 ILH589869:ILJ589878 IVD589869:IVF589878 JEZ589869:JFB589878 JOV589869:JOX589878 JYR589869:JYT589878 KIN589869:KIP589878 KSJ589869:KSL589878 LCF589869:LCH589878 LMB589869:LMD589878 LVX589869:LVZ589878 MFT589869:MFV589878 MPP589869:MPR589878 MZL589869:MZN589878 NJH589869:NJJ589878 NTD589869:NTF589878 OCZ589869:ODB589878 OMV589869:OMX589878 OWR589869:OWT589878 PGN589869:PGP589878 PQJ589869:PQL589878 QAF589869:QAH589878 QKB589869:QKD589878 QTX589869:QTZ589878 RDT589869:RDV589878 RNP589869:RNR589878 RXL589869:RXN589878 SHH589869:SHJ589878 SRD589869:SRF589878 TAZ589869:TBB589878 TKV589869:TKX589878 TUR589869:TUT589878 UEN589869:UEP589878 UOJ589869:UOL589878 UYF589869:UYH589878 VIB589869:VID589878 VRX589869:VRZ589878 WBT589869:WBV589878 WLP589869:WLR589878 WVL589869:WVN589878 D655405:F655414 IZ655405:JB655414 SV655405:SX655414 ACR655405:ACT655414 AMN655405:AMP655414 AWJ655405:AWL655414 BGF655405:BGH655414 BQB655405:BQD655414 BZX655405:BZZ655414 CJT655405:CJV655414 CTP655405:CTR655414 DDL655405:DDN655414 DNH655405:DNJ655414 DXD655405:DXF655414 EGZ655405:EHB655414 EQV655405:EQX655414 FAR655405:FAT655414 FKN655405:FKP655414 FUJ655405:FUL655414 GEF655405:GEH655414 GOB655405:GOD655414 GXX655405:GXZ655414 HHT655405:HHV655414 HRP655405:HRR655414 IBL655405:IBN655414 ILH655405:ILJ655414 IVD655405:IVF655414 JEZ655405:JFB655414 JOV655405:JOX655414 JYR655405:JYT655414 KIN655405:KIP655414 KSJ655405:KSL655414 LCF655405:LCH655414 LMB655405:LMD655414 LVX655405:LVZ655414 MFT655405:MFV655414 MPP655405:MPR655414 MZL655405:MZN655414 NJH655405:NJJ655414 NTD655405:NTF655414 OCZ655405:ODB655414 OMV655405:OMX655414 OWR655405:OWT655414 PGN655405:PGP655414 PQJ655405:PQL655414 QAF655405:QAH655414 QKB655405:QKD655414 QTX655405:QTZ655414 RDT655405:RDV655414 RNP655405:RNR655414 RXL655405:RXN655414 SHH655405:SHJ655414 SRD655405:SRF655414 TAZ655405:TBB655414 TKV655405:TKX655414 TUR655405:TUT655414 UEN655405:UEP655414 UOJ655405:UOL655414 UYF655405:UYH655414 VIB655405:VID655414 VRX655405:VRZ655414 WBT655405:WBV655414 WLP655405:WLR655414 WVL655405:WVN655414 D720941:F720950 IZ720941:JB720950 SV720941:SX720950 ACR720941:ACT720950 AMN720941:AMP720950 AWJ720941:AWL720950 BGF720941:BGH720950 BQB720941:BQD720950 BZX720941:BZZ720950 CJT720941:CJV720950 CTP720941:CTR720950 DDL720941:DDN720950 DNH720941:DNJ720950 DXD720941:DXF720950 EGZ720941:EHB720950 EQV720941:EQX720950 FAR720941:FAT720950 FKN720941:FKP720950 FUJ720941:FUL720950 GEF720941:GEH720950 GOB720941:GOD720950 GXX720941:GXZ720950 HHT720941:HHV720950 HRP720941:HRR720950 IBL720941:IBN720950 ILH720941:ILJ720950 IVD720941:IVF720950 JEZ720941:JFB720950 JOV720941:JOX720950 JYR720941:JYT720950 KIN720941:KIP720950 KSJ720941:KSL720950 LCF720941:LCH720950 LMB720941:LMD720950 LVX720941:LVZ720950 MFT720941:MFV720950 MPP720941:MPR720950 MZL720941:MZN720950 NJH720941:NJJ720950 NTD720941:NTF720950 OCZ720941:ODB720950 OMV720941:OMX720950 OWR720941:OWT720950 PGN720941:PGP720950 PQJ720941:PQL720950 QAF720941:QAH720950 QKB720941:QKD720950 QTX720941:QTZ720950 RDT720941:RDV720950 RNP720941:RNR720950 RXL720941:RXN720950 SHH720941:SHJ720950 SRD720941:SRF720950 TAZ720941:TBB720950 TKV720941:TKX720950 TUR720941:TUT720950 UEN720941:UEP720950 UOJ720941:UOL720950 UYF720941:UYH720950 VIB720941:VID720950 VRX720941:VRZ720950 WBT720941:WBV720950 WLP720941:WLR720950 WVL720941:WVN720950 D786477:F786486 IZ786477:JB786486 SV786477:SX786486 ACR786477:ACT786486 AMN786477:AMP786486 AWJ786477:AWL786486 BGF786477:BGH786486 BQB786477:BQD786486 BZX786477:BZZ786486 CJT786477:CJV786486 CTP786477:CTR786486 DDL786477:DDN786486 DNH786477:DNJ786486 DXD786477:DXF786486 EGZ786477:EHB786486 EQV786477:EQX786486 FAR786477:FAT786486 FKN786477:FKP786486 FUJ786477:FUL786486 GEF786477:GEH786486 GOB786477:GOD786486 GXX786477:GXZ786486 HHT786477:HHV786486 HRP786477:HRR786486 IBL786477:IBN786486 ILH786477:ILJ786486 IVD786477:IVF786486 JEZ786477:JFB786486 JOV786477:JOX786486 JYR786477:JYT786486 KIN786477:KIP786486 KSJ786477:KSL786486 LCF786477:LCH786486 LMB786477:LMD786486 LVX786477:LVZ786486 MFT786477:MFV786486 MPP786477:MPR786486 MZL786477:MZN786486 NJH786477:NJJ786486 NTD786477:NTF786486 OCZ786477:ODB786486 OMV786477:OMX786486 OWR786477:OWT786486 PGN786477:PGP786486 PQJ786477:PQL786486 QAF786477:QAH786486 QKB786477:QKD786486 QTX786477:QTZ786486 RDT786477:RDV786486 RNP786477:RNR786486 RXL786477:RXN786486 SHH786477:SHJ786486 SRD786477:SRF786486 TAZ786477:TBB786486 TKV786477:TKX786486 TUR786477:TUT786486 UEN786477:UEP786486 UOJ786477:UOL786486 UYF786477:UYH786486 VIB786477:VID786486 VRX786477:VRZ786486 WBT786477:WBV786486 WLP786477:WLR786486 WVL786477:WVN786486 D852013:F852022 IZ852013:JB852022 SV852013:SX852022 ACR852013:ACT852022 AMN852013:AMP852022 AWJ852013:AWL852022 BGF852013:BGH852022 BQB852013:BQD852022 BZX852013:BZZ852022 CJT852013:CJV852022 CTP852013:CTR852022 DDL852013:DDN852022 DNH852013:DNJ852022 DXD852013:DXF852022 EGZ852013:EHB852022 EQV852013:EQX852022 FAR852013:FAT852022 FKN852013:FKP852022 FUJ852013:FUL852022 GEF852013:GEH852022 GOB852013:GOD852022 GXX852013:GXZ852022 HHT852013:HHV852022 HRP852013:HRR852022 IBL852013:IBN852022 ILH852013:ILJ852022 IVD852013:IVF852022 JEZ852013:JFB852022 JOV852013:JOX852022 JYR852013:JYT852022 KIN852013:KIP852022 KSJ852013:KSL852022 LCF852013:LCH852022 LMB852013:LMD852022 LVX852013:LVZ852022 MFT852013:MFV852022 MPP852013:MPR852022 MZL852013:MZN852022 NJH852013:NJJ852022 NTD852013:NTF852022 OCZ852013:ODB852022 OMV852013:OMX852022 OWR852013:OWT852022 PGN852013:PGP852022 PQJ852013:PQL852022 QAF852013:QAH852022 QKB852013:QKD852022 QTX852013:QTZ852022 RDT852013:RDV852022 RNP852013:RNR852022 RXL852013:RXN852022 SHH852013:SHJ852022 SRD852013:SRF852022 TAZ852013:TBB852022 TKV852013:TKX852022 TUR852013:TUT852022 UEN852013:UEP852022 UOJ852013:UOL852022 UYF852013:UYH852022 VIB852013:VID852022 VRX852013:VRZ852022 WBT852013:WBV852022 WLP852013:WLR852022 WVL852013:WVN852022 D917549:F917558 IZ917549:JB917558 SV917549:SX917558 ACR917549:ACT917558 AMN917549:AMP917558 AWJ917549:AWL917558 BGF917549:BGH917558 BQB917549:BQD917558 BZX917549:BZZ917558 CJT917549:CJV917558 CTP917549:CTR917558 DDL917549:DDN917558 DNH917549:DNJ917558 DXD917549:DXF917558 EGZ917549:EHB917558 EQV917549:EQX917558 FAR917549:FAT917558 FKN917549:FKP917558 FUJ917549:FUL917558 GEF917549:GEH917558 GOB917549:GOD917558 GXX917549:GXZ917558 HHT917549:HHV917558 HRP917549:HRR917558 IBL917549:IBN917558 ILH917549:ILJ917558 IVD917549:IVF917558 JEZ917549:JFB917558 JOV917549:JOX917558 JYR917549:JYT917558 KIN917549:KIP917558 KSJ917549:KSL917558 LCF917549:LCH917558 LMB917549:LMD917558 LVX917549:LVZ917558 MFT917549:MFV917558 MPP917549:MPR917558 MZL917549:MZN917558 NJH917549:NJJ917558 NTD917549:NTF917558 OCZ917549:ODB917558 OMV917549:OMX917558 OWR917549:OWT917558 PGN917549:PGP917558 PQJ917549:PQL917558 QAF917549:QAH917558 QKB917549:QKD917558 QTX917549:QTZ917558 RDT917549:RDV917558 RNP917549:RNR917558 RXL917549:RXN917558 SHH917549:SHJ917558 SRD917549:SRF917558 TAZ917549:TBB917558 TKV917549:TKX917558 TUR917549:TUT917558 UEN917549:UEP917558 UOJ917549:UOL917558 UYF917549:UYH917558 VIB917549:VID917558 VRX917549:VRZ917558 WBT917549:WBV917558 WLP917549:WLR917558 WVL917549:WVN917558 D983085:F983094 IZ983085:JB983094 SV983085:SX983094 ACR983085:ACT983094 AMN983085:AMP983094 AWJ983085:AWL983094 BGF983085:BGH983094 BQB983085:BQD983094 BZX983085:BZZ983094 CJT983085:CJV983094 CTP983085:CTR983094 DDL983085:DDN983094 DNH983085:DNJ983094 DXD983085:DXF983094 EGZ983085:EHB983094 EQV983085:EQX983094 FAR983085:FAT983094 FKN983085:FKP983094 FUJ983085:FUL983094 GEF983085:GEH983094 GOB983085:GOD983094 GXX983085:GXZ983094 HHT983085:HHV983094 HRP983085:HRR983094 IBL983085:IBN983094 ILH983085:ILJ983094 IVD983085:IVF983094 JEZ983085:JFB983094 JOV983085:JOX983094 JYR983085:JYT983094 KIN983085:KIP983094 KSJ983085:KSL983094 LCF983085:LCH983094 LMB983085:LMD983094 LVX983085:LVZ983094 MFT983085:MFV983094 MPP983085:MPR983094 MZL983085:MZN983094 NJH983085:NJJ983094 NTD983085:NTF983094 OCZ983085:ODB983094 OMV983085:OMX983094 OWR983085:OWT983094 PGN983085:PGP983094 PQJ983085:PQL983094 QAF983085:QAH983094 QKB983085:QKD983094 QTX983085:QTZ983094 RDT983085:RDV983094 RNP983085:RNR983094 RXL983085:RXN983094 SHH983085:SHJ983094 SRD983085:SRF983094 TAZ983085:TBB983094 TKV983085:TKX983094 TUR983085:TUT983094 UEN983085:UEP983094 UOJ983085:UOL983094 UYF983085:UYH983094 VIB983085:VID983094 VRX983085:VRZ983094 WBT983085:WBV983094 WLP983085:WLR983094 WVL983085:WVN983094" xr:uid="{00000000-0002-0000-1800-000001000000}">
      <formula1>0</formula1>
    </dataValidation>
  </dataValidations>
  <pageMargins left="0.59" right="0.5" top="0.98399999999999999" bottom="0.37" header="0.51200000000000001" footer="0.22"/>
  <pageSetup paperSize="9" scale="63"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9">
    <tabColor rgb="FF00B0F0"/>
  </sheetPr>
  <dimension ref="A1:S149"/>
  <sheetViews>
    <sheetView view="pageBreakPreview" zoomScale="130" zoomScaleNormal="115" zoomScaleSheetLayoutView="130" workbookViewId="0">
      <selection activeCell="L25" sqref="L25"/>
    </sheetView>
  </sheetViews>
  <sheetFormatPr defaultColWidth="9" defaultRowHeight="13"/>
  <cols>
    <col min="1" max="1" width="2.36328125" style="282" customWidth="1"/>
    <col min="2" max="2" width="17.90625" style="282" customWidth="1"/>
    <col min="3" max="3" width="11.36328125" style="282" customWidth="1"/>
    <col min="4" max="4" width="8.90625" style="282" customWidth="1"/>
    <col min="5" max="5" width="3.26953125" style="282" customWidth="1"/>
    <col min="6" max="6" width="16.6328125" style="282" customWidth="1"/>
    <col min="7" max="7" width="11.26953125" style="282" customWidth="1"/>
    <col min="8" max="9" width="8.90625" style="282" customWidth="1"/>
    <col min="10" max="10" width="0.7265625" style="282" customWidth="1"/>
    <col min="11" max="11" width="6.08984375" style="283" customWidth="1"/>
    <col min="12" max="12" width="10.6328125" style="304" customWidth="1"/>
    <col min="13" max="13" width="12.453125" style="304" customWidth="1"/>
    <col min="14" max="14" width="10.6328125" style="304" customWidth="1"/>
    <col min="15" max="15" width="10.6328125" style="285" customWidth="1"/>
    <col min="16" max="16" width="10.6328125" style="286" customWidth="1"/>
    <col min="17" max="17" width="10.6328125" style="287" customWidth="1"/>
    <col min="18" max="18" width="9" style="287"/>
    <col min="19" max="19" width="9" style="283"/>
    <col min="20" max="256" width="9" style="288"/>
    <col min="257" max="257" width="8.90625" style="288" customWidth="1"/>
    <col min="258" max="258" width="17.90625" style="288" customWidth="1"/>
    <col min="259" max="260" width="8.90625" style="288" customWidth="1"/>
    <col min="261" max="261" width="3.26953125" style="288" customWidth="1"/>
    <col min="262" max="262" width="10.6328125" style="288" customWidth="1"/>
    <col min="263" max="265" width="8.90625" style="288" customWidth="1"/>
    <col min="266" max="266" width="0.7265625" style="288" customWidth="1"/>
    <col min="267" max="267" width="6.08984375" style="288" customWidth="1"/>
    <col min="268" max="268" width="10.6328125" style="288" customWidth="1"/>
    <col min="269" max="269" width="12.453125" style="288" customWidth="1"/>
    <col min="270" max="273" width="10.6328125" style="288" customWidth="1"/>
    <col min="274" max="512" width="9" style="288"/>
    <col min="513" max="513" width="8.90625" style="288" customWidth="1"/>
    <col min="514" max="514" width="17.90625" style="288" customWidth="1"/>
    <col min="515" max="516" width="8.90625" style="288" customWidth="1"/>
    <col min="517" max="517" width="3.26953125" style="288" customWidth="1"/>
    <col min="518" max="518" width="10.6328125" style="288" customWidth="1"/>
    <col min="519" max="521" width="8.90625" style="288" customWidth="1"/>
    <col min="522" max="522" width="0.7265625" style="288" customWidth="1"/>
    <col min="523" max="523" width="6.08984375" style="288" customWidth="1"/>
    <col min="524" max="524" width="10.6328125" style="288" customWidth="1"/>
    <col min="525" max="525" width="12.453125" style="288" customWidth="1"/>
    <col min="526" max="529" width="10.6328125" style="288" customWidth="1"/>
    <col min="530" max="768" width="9" style="288"/>
    <col min="769" max="769" width="8.90625" style="288" customWidth="1"/>
    <col min="770" max="770" width="17.90625" style="288" customWidth="1"/>
    <col min="771" max="772" width="8.90625" style="288" customWidth="1"/>
    <col min="773" max="773" width="3.26953125" style="288" customWidth="1"/>
    <col min="774" max="774" width="10.6328125" style="288" customWidth="1"/>
    <col min="775" max="777" width="8.90625" style="288" customWidth="1"/>
    <col min="778" max="778" width="0.7265625" style="288" customWidth="1"/>
    <col min="779" max="779" width="6.08984375" style="288" customWidth="1"/>
    <col min="780" max="780" width="10.6328125" style="288" customWidth="1"/>
    <col min="781" max="781" width="12.453125" style="288" customWidth="1"/>
    <col min="782" max="785" width="10.6328125" style="288" customWidth="1"/>
    <col min="786" max="1024" width="9" style="288"/>
    <col min="1025" max="1025" width="8.90625" style="288" customWidth="1"/>
    <col min="1026" max="1026" width="17.90625" style="288" customWidth="1"/>
    <col min="1027" max="1028" width="8.90625" style="288" customWidth="1"/>
    <col min="1029" max="1029" width="3.26953125" style="288" customWidth="1"/>
    <col min="1030" max="1030" width="10.6328125" style="288" customWidth="1"/>
    <col min="1031" max="1033" width="8.90625" style="288" customWidth="1"/>
    <col min="1034" max="1034" width="0.7265625" style="288" customWidth="1"/>
    <col min="1035" max="1035" width="6.08984375" style="288" customWidth="1"/>
    <col min="1036" max="1036" width="10.6328125" style="288" customWidth="1"/>
    <col min="1037" max="1037" width="12.453125" style="288" customWidth="1"/>
    <col min="1038" max="1041" width="10.6328125" style="288" customWidth="1"/>
    <col min="1042" max="1280" width="9" style="288"/>
    <col min="1281" max="1281" width="8.90625" style="288" customWidth="1"/>
    <col min="1282" max="1282" width="17.90625" style="288" customWidth="1"/>
    <col min="1283" max="1284" width="8.90625" style="288" customWidth="1"/>
    <col min="1285" max="1285" width="3.26953125" style="288" customWidth="1"/>
    <col min="1286" max="1286" width="10.6328125" style="288" customWidth="1"/>
    <col min="1287" max="1289" width="8.90625" style="288" customWidth="1"/>
    <col min="1290" max="1290" width="0.7265625" style="288" customWidth="1"/>
    <col min="1291" max="1291" width="6.08984375" style="288" customWidth="1"/>
    <col min="1292" max="1292" width="10.6328125" style="288" customWidth="1"/>
    <col min="1293" max="1293" width="12.453125" style="288" customWidth="1"/>
    <col min="1294" max="1297" width="10.6328125" style="288" customWidth="1"/>
    <col min="1298" max="1536" width="9" style="288"/>
    <col min="1537" max="1537" width="8.90625" style="288" customWidth="1"/>
    <col min="1538" max="1538" width="17.90625" style="288" customWidth="1"/>
    <col min="1539" max="1540" width="8.90625" style="288" customWidth="1"/>
    <col min="1541" max="1541" width="3.26953125" style="288" customWidth="1"/>
    <col min="1542" max="1542" width="10.6328125" style="288" customWidth="1"/>
    <col min="1543" max="1545" width="8.90625" style="288" customWidth="1"/>
    <col min="1546" max="1546" width="0.7265625" style="288" customWidth="1"/>
    <col min="1547" max="1547" width="6.08984375" style="288" customWidth="1"/>
    <col min="1548" max="1548" width="10.6328125" style="288" customWidth="1"/>
    <col min="1549" max="1549" width="12.453125" style="288" customWidth="1"/>
    <col min="1550" max="1553" width="10.6328125" style="288" customWidth="1"/>
    <col min="1554" max="1792" width="9" style="288"/>
    <col min="1793" max="1793" width="8.90625" style="288" customWidth="1"/>
    <col min="1794" max="1794" width="17.90625" style="288" customWidth="1"/>
    <col min="1795" max="1796" width="8.90625" style="288" customWidth="1"/>
    <col min="1797" max="1797" width="3.26953125" style="288" customWidth="1"/>
    <col min="1798" max="1798" width="10.6328125" style="288" customWidth="1"/>
    <col min="1799" max="1801" width="8.90625" style="288" customWidth="1"/>
    <col min="1802" max="1802" width="0.7265625" style="288" customWidth="1"/>
    <col min="1803" max="1803" width="6.08984375" style="288" customWidth="1"/>
    <col min="1804" max="1804" width="10.6328125" style="288" customWidth="1"/>
    <col min="1805" max="1805" width="12.453125" style="288" customWidth="1"/>
    <col min="1806" max="1809" width="10.6328125" style="288" customWidth="1"/>
    <col min="1810" max="2048" width="9" style="288"/>
    <col min="2049" max="2049" width="8.90625" style="288" customWidth="1"/>
    <col min="2050" max="2050" width="17.90625" style="288" customWidth="1"/>
    <col min="2051" max="2052" width="8.90625" style="288" customWidth="1"/>
    <col min="2053" max="2053" width="3.26953125" style="288" customWidth="1"/>
    <col min="2054" max="2054" width="10.6328125" style="288" customWidth="1"/>
    <col min="2055" max="2057" width="8.90625" style="288" customWidth="1"/>
    <col min="2058" max="2058" width="0.7265625" style="288" customWidth="1"/>
    <col min="2059" max="2059" width="6.08984375" style="288" customWidth="1"/>
    <col min="2060" max="2060" width="10.6328125" style="288" customWidth="1"/>
    <col min="2061" max="2061" width="12.453125" style="288" customWidth="1"/>
    <col min="2062" max="2065" width="10.6328125" style="288" customWidth="1"/>
    <col min="2066" max="2304" width="9" style="288"/>
    <col min="2305" max="2305" width="8.90625" style="288" customWidth="1"/>
    <col min="2306" max="2306" width="17.90625" style="288" customWidth="1"/>
    <col min="2307" max="2308" width="8.90625" style="288" customWidth="1"/>
    <col min="2309" max="2309" width="3.26953125" style="288" customWidth="1"/>
    <col min="2310" max="2310" width="10.6328125" style="288" customWidth="1"/>
    <col min="2311" max="2313" width="8.90625" style="288" customWidth="1"/>
    <col min="2314" max="2314" width="0.7265625" style="288" customWidth="1"/>
    <col min="2315" max="2315" width="6.08984375" style="288" customWidth="1"/>
    <col min="2316" max="2316" width="10.6328125" style="288" customWidth="1"/>
    <col min="2317" max="2317" width="12.453125" style="288" customWidth="1"/>
    <col min="2318" max="2321" width="10.6328125" style="288" customWidth="1"/>
    <col min="2322" max="2560" width="9" style="288"/>
    <col min="2561" max="2561" width="8.90625" style="288" customWidth="1"/>
    <col min="2562" max="2562" width="17.90625" style="288" customWidth="1"/>
    <col min="2563" max="2564" width="8.90625" style="288" customWidth="1"/>
    <col min="2565" max="2565" width="3.26953125" style="288" customWidth="1"/>
    <col min="2566" max="2566" width="10.6328125" style="288" customWidth="1"/>
    <col min="2567" max="2569" width="8.90625" style="288" customWidth="1"/>
    <col min="2570" max="2570" width="0.7265625" style="288" customWidth="1"/>
    <col min="2571" max="2571" width="6.08984375" style="288" customWidth="1"/>
    <col min="2572" max="2572" width="10.6328125" style="288" customWidth="1"/>
    <col min="2573" max="2573" width="12.453125" style="288" customWidth="1"/>
    <col min="2574" max="2577" width="10.6328125" style="288" customWidth="1"/>
    <col min="2578" max="2816" width="9" style="288"/>
    <col min="2817" max="2817" width="8.90625" style="288" customWidth="1"/>
    <col min="2818" max="2818" width="17.90625" style="288" customWidth="1"/>
    <col min="2819" max="2820" width="8.90625" style="288" customWidth="1"/>
    <col min="2821" max="2821" width="3.26953125" style="288" customWidth="1"/>
    <col min="2822" max="2822" width="10.6328125" style="288" customWidth="1"/>
    <col min="2823" max="2825" width="8.90625" style="288" customWidth="1"/>
    <col min="2826" max="2826" width="0.7265625" style="288" customWidth="1"/>
    <col min="2827" max="2827" width="6.08984375" style="288" customWidth="1"/>
    <col min="2828" max="2828" width="10.6328125" style="288" customWidth="1"/>
    <col min="2829" max="2829" width="12.453125" style="288" customWidth="1"/>
    <col min="2830" max="2833" width="10.6328125" style="288" customWidth="1"/>
    <col min="2834" max="3072" width="9" style="288"/>
    <col min="3073" max="3073" width="8.90625" style="288" customWidth="1"/>
    <col min="3074" max="3074" width="17.90625" style="288" customWidth="1"/>
    <col min="3075" max="3076" width="8.90625" style="288" customWidth="1"/>
    <col min="3077" max="3077" width="3.26953125" style="288" customWidth="1"/>
    <col min="3078" max="3078" width="10.6328125" style="288" customWidth="1"/>
    <col min="3079" max="3081" width="8.90625" style="288" customWidth="1"/>
    <col min="3082" max="3082" width="0.7265625" style="288" customWidth="1"/>
    <col min="3083" max="3083" width="6.08984375" style="288" customWidth="1"/>
    <col min="3084" max="3084" width="10.6328125" style="288" customWidth="1"/>
    <col min="3085" max="3085" width="12.453125" style="288" customWidth="1"/>
    <col min="3086" max="3089" width="10.6328125" style="288" customWidth="1"/>
    <col min="3090" max="3328" width="9" style="288"/>
    <col min="3329" max="3329" width="8.90625" style="288" customWidth="1"/>
    <col min="3330" max="3330" width="17.90625" style="288" customWidth="1"/>
    <col min="3331" max="3332" width="8.90625" style="288" customWidth="1"/>
    <col min="3333" max="3333" width="3.26953125" style="288" customWidth="1"/>
    <col min="3334" max="3334" width="10.6328125" style="288" customWidth="1"/>
    <col min="3335" max="3337" width="8.90625" style="288" customWidth="1"/>
    <col min="3338" max="3338" width="0.7265625" style="288" customWidth="1"/>
    <col min="3339" max="3339" width="6.08984375" style="288" customWidth="1"/>
    <col min="3340" max="3340" width="10.6328125" style="288" customWidth="1"/>
    <col min="3341" max="3341" width="12.453125" style="288" customWidth="1"/>
    <col min="3342" max="3345" width="10.6328125" style="288" customWidth="1"/>
    <col min="3346" max="3584" width="9" style="288"/>
    <col min="3585" max="3585" width="8.90625" style="288" customWidth="1"/>
    <col min="3586" max="3586" width="17.90625" style="288" customWidth="1"/>
    <col min="3587" max="3588" width="8.90625" style="288" customWidth="1"/>
    <col min="3589" max="3589" width="3.26953125" style="288" customWidth="1"/>
    <col min="3590" max="3590" width="10.6328125" style="288" customWidth="1"/>
    <col min="3591" max="3593" width="8.90625" style="288" customWidth="1"/>
    <col min="3594" max="3594" width="0.7265625" style="288" customWidth="1"/>
    <col min="3595" max="3595" width="6.08984375" style="288" customWidth="1"/>
    <col min="3596" max="3596" width="10.6328125" style="288" customWidth="1"/>
    <col min="3597" max="3597" width="12.453125" style="288" customWidth="1"/>
    <col min="3598" max="3601" width="10.6328125" style="288" customWidth="1"/>
    <col min="3602" max="3840" width="9" style="288"/>
    <col min="3841" max="3841" width="8.90625" style="288" customWidth="1"/>
    <col min="3842" max="3842" width="17.90625" style="288" customWidth="1"/>
    <col min="3843" max="3844" width="8.90625" style="288" customWidth="1"/>
    <col min="3845" max="3845" width="3.26953125" style="288" customWidth="1"/>
    <col min="3846" max="3846" width="10.6328125" style="288" customWidth="1"/>
    <col min="3847" max="3849" width="8.90625" style="288" customWidth="1"/>
    <col min="3850" max="3850" width="0.7265625" style="288" customWidth="1"/>
    <col min="3851" max="3851" width="6.08984375" style="288" customWidth="1"/>
    <col min="3852" max="3852" width="10.6328125" style="288" customWidth="1"/>
    <col min="3853" max="3853" width="12.453125" style="288" customWidth="1"/>
    <col min="3854" max="3857" width="10.6328125" style="288" customWidth="1"/>
    <col min="3858" max="4096" width="9" style="288"/>
    <col min="4097" max="4097" width="8.90625" style="288" customWidth="1"/>
    <col min="4098" max="4098" width="17.90625" style="288" customWidth="1"/>
    <col min="4099" max="4100" width="8.90625" style="288" customWidth="1"/>
    <col min="4101" max="4101" width="3.26953125" style="288" customWidth="1"/>
    <col min="4102" max="4102" width="10.6328125" style="288" customWidth="1"/>
    <col min="4103" max="4105" width="8.90625" style="288" customWidth="1"/>
    <col min="4106" max="4106" width="0.7265625" style="288" customWidth="1"/>
    <col min="4107" max="4107" width="6.08984375" style="288" customWidth="1"/>
    <col min="4108" max="4108" width="10.6328125" style="288" customWidth="1"/>
    <col min="4109" max="4109" width="12.453125" style="288" customWidth="1"/>
    <col min="4110" max="4113" width="10.6328125" style="288" customWidth="1"/>
    <col min="4114" max="4352" width="9" style="288"/>
    <col min="4353" max="4353" width="8.90625" style="288" customWidth="1"/>
    <col min="4354" max="4354" width="17.90625" style="288" customWidth="1"/>
    <col min="4355" max="4356" width="8.90625" style="288" customWidth="1"/>
    <col min="4357" max="4357" width="3.26953125" style="288" customWidth="1"/>
    <col min="4358" max="4358" width="10.6328125" style="288" customWidth="1"/>
    <col min="4359" max="4361" width="8.90625" style="288" customWidth="1"/>
    <col min="4362" max="4362" width="0.7265625" style="288" customWidth="1"/>
    <col min="4363" max="4363" width="6.08984375" style="288" customWidth="1"/>
    <col min="4364" max="4364" width="10.6328125" style="288" customWidth="1"/>
    <col min="4365" max="4365" width="12.453125" style="288" customWidth="1"/>
    <col min="4366" max="4369" width="10.6328125" style="288" customWidth="1"/>
    <col min="4370" max="4608" width="9" style="288"/>
    <col min="4609" max="4609" width="8.90625" style="288" customWidth="1"/>
    <col min="4610" max="4610" width="17.90625" style="288" customWidth="1"/>
    <col min="4611" max="4612" width="8.90625" style="288" customWidth="1"/>
    <col min="4613" max="4613" width="3.26953125" style="288" customWidth="1"/>
    <col min="4614" max="4614" width="10.6328125" style="288" customWidth="1"/>
    <col min="4615" max="4617" width="8.90625" style="288" customWidth="1"/>
    <col min="4618" max="4618" width="0.7265625" style="288" customWidth="1"/>
    <col min="4619" max="4619" width="6.08984375" style="288" customWidth="1"/>
    <col min="4620" max="4620" width="10.6328125" style="288" customWidth="1"/>
    <col min="4621" max="4621" width="12.453125" style="288" customWidth="1"/>
    <col min="4622" max="4625" width="10.6328125" style="288" customWidth="1"/>
    <col min="4626" max="4864" width="9" style="288"/>
    <col min="4865" max="4865" width="8.90625" style="288" customWidth="1"/>
    <col min="4866" max="4866" width="17.90625" style="288" customWidth="1"/>
    <col min="4867" max="4868" width="8.90625" style="288" customWidth="1"/>
    <col min="4869" max="4869" width="3.26953125" style="288" customWidth="1"/>
    <col min="4870" max="4870" width="10.6328125" style="288" customWidth="1"/>
    <col min="4871" max="4873" width="8.90625" style="288" customWidth="1"/>
    <col min="4874" max="4874" width="0.7265625" style="288" customWidth="1"/>
    <col min="4875" max="4875" width="6.08984375" style="288" customWidth="1"/>
    <col min="4876" max="4876" width="10.6328125" style="288" customWidth="1"/>
    <col min="4877" max="4877" width="12.453125" style="288" customWidth="1"/>
    <col min="4878" max="4881" width="10.6328125" style="288" customWidth="1"/>
    <col min="4882" max="5120" width="9" style="288"/>
    <col min="5121" max="5121" width="8.90625" style="288" customWidth="1"/>
    <col min="5122" max="5122" width="17.90625" style="288" customWidth="1"/>
    <col min="5123" max="5124" width="8.90625" style="288" customWidth="1"/>
    <col min="5125" max="5125" width="3.26953125" style="288" customWidth="1"/>
    <col min="5126" max="5126" width="10.6328125" style="288" customWidth="1"/>
    <col min="5127" max="5129" width="8.90625" style="288" customWidth="1"/>
    <col min="5130" max="5130" width="0.7265625" style="288" customWidth="1"/>
    <col min="5131" max="5131" width="6.08984375" style="288" customWidth="1"/>
    <col min="5132" max="5132" width="10.6328125" style="288" customWidth="1"/>
    <col min="5133" max="5133" width="12.453125" style="288" customWidth="1"/>
    <col min="5134" max="5137" width="10.6328125" style="288" customWidth="1"/>
    <col min="5138" max="5376" width="9" style="288"/>
    <col min="5377" max="5377" width="8.90625" style="288" customWidth="1"/>
    <col min="5378" max="5378" width="17.90625" style="288" customWidth="1"/>
    <col min="5379" max="5380" width="8.90625" style="288" customWidth="1"/>
    <col min="5381" max="5381" width="3.26953125" style="288" customWidth="1"/>
    <col min="5382" max="5382" width="10.6328125" style="288" customWidth="1"/>
    <col min="5383" max="5385" width="8.90625" style="288" customWidth="1"/>
    <col min="5386" max="5386" width="0.7265625" style="288" customWidth="1"/>
    <col min="5387" max="5387" width="6.08984375" style="288" customWidth="1"/>
    <col min="5388" max="5388" width="10.6328125" style="288" customWidth="1"/>
    <col min="5389" max="5389" width="12.453125" style="288" customWidth="1"/>
    <col min="5390" max="5393" width="10.6328125" style="288" customWidth="1"/>
    <col min="5394" max="5632" width="9" style="288"/>
    <col min="5633" max="5633" width="8.90625" style="288" customWidth="1"/>
    <col min="5634" max="5634" width="17.90625" style="288" customWidth="1"/>
    <col min="5635" max="5636" width="8.90625" style="288" customWidth="1"/>
    <col min="5637" max="5637" width="3.26953125" style="288" customWidth="1"/>
    <col min="5638" max="5638" width="10.6328125" style="288" customWidth="1"/>
    <col min="5639" max="5641" width="8.90625" style="288" customWidth="1"/>
    <col min="5642" max="5642" width="0.7265625" style="288" customWidth="1"/>
    <col min="5643" max="5643" width="6.08984375" style="288" customWidth="1"/>
    <col min="5644" max="5644" width="10.6328125" style="288" customWidth="1"/>
    <col min="5645" max="5645" width="12.453125" style="288" customWidth="1"/>
    <col min="5646" max="5649" width="10.6328125" style="288" customWidth="1"/>
    <col min="5650" max="5888" width="9" style="288"/>
    <col min="5889" max="5889" width="8.90625" style="288" customWidth="1"/>
    <col min="5890" max="5890" width="17.90625" style="288" customWidth="1"/>
    <col min="5891" max="5892" width="8.90625" style="288" customWidth="1"/>
    <col min="5893" max="5893" width="3.26953125" style="288" customWidth="1"/>
    <col min="5894" max="5894" width="10.6328125" style="288" customWidth="1"/>
    <col min="5895" max="5897" width="8.90625" style="288" customWidth="1"/>
    <col min="5898" max="5898" width="0.7265625" style="288" customWidth="1"/>
    <col min="5899" max="5899" width="6.08984375" style="288" customWidth="1"/>
    <col min="5900" max="5900" width="10.6328125" style="288" customWidth="1"/>
    <col min="5901" max="5901" width="12.453125" style="288" customWidth="1"/>
    <col min="5902" max="5905" width="10.6328125" style="288" customWidth="1"/>
    <col min="5906" max="6144" width="9" style="288"/>
    <col min="6145" max="6145" width="8.90625" style="288" customWidth="1"/>
    <col min="6146" max="6146" width="17.90625" style="288" customWidth="1"/>
    <col min="6147" max="6148" width="8.90625" style="288" customWidth="1"/>
    <col min="6149" max="6149" width="3.26953125" style="288" customWidth="1"/>
    <col min="6150" max="6150" width="10.6328125" style="288" customWidth="1"/>
    <col min="6151" max="6153" width="8.90625" style="288" customWidth="1"/>
    <col min="6154" max="6154" width="0.7265625" style="288" customWidth="1"/>
    <col min="6155" max="6155" width="6.08984375" style="288" customWidth="1"/>
    <col min="6156" max="6156" width="10.6328125" style="288" customWidth="1"/>
    <col min="6157" max="6157" width="12.453125" style="288" customWidth="1"/>
    <col min="6158" max="6161" width="10.6328125" style="288" customWidth="1"/>
    <col min="6162" max="6400" width="9" style="288"/>
    <col min="6401" max="6401" width="8.90625" style="288" customWidth="1"/>
    <col min="6402" max="6402" width="17.90625" style="288" customWidth="1"/>
    <col min="6403" max="6404" width="8.90625" style="288" customWidth="1"/>
    <col min="6405" max="6405" width="3.26953125" style="288" customWidth="1"/>
    <col min="6406" max="6406" width="10.6328125" style="288" customWidth="1"/>
    <col min="6407" max="6409" width="8.90625" style="288" customWidth="1"/>
    <col min="6410" max="6410" width="0.7265625" style="288" customWidth="1"/>
    <col min="6411" max="6411" width="6.08984375" style="288" customWidth="1"/>
    <col min="6412" max="6412" width="10.6328125" style="288" customWidth="1"/>
    <col min="6413" max="6413" width="12.453125" style="288" customWidth="1"/>
    <col min="6414" max="6417" width="10.6328125" style="288" customWidth="1"/>
    <col min="6418" max="6656" width="9" style="288"/>
    <col min="6657" max="6657" width="8.90625" style="288" customWidth="1"/>
    <col min="6658" max="6658" width="17.90625" style="288" customWidth="1"/>
    <col min="6659" max="6660" width="8.90625" style="288" customWidth="1"/>
    <col min="6661" max="6661" width="3.26953125" style="288" customWidth="1"/>
    <col min="6662" max="6662" width="10.6328125" style="288" customWidth="1"/>
    <col min="6663" max="6665" width="8.90625" style="288" customWidth="1"/>
    <col min="6666" max="6666" width="0.7265625" style="288" customWidth="1"/>
    <col min="6667" max="6667" width="6.08984375" style="288" customWidth="1"/>
    <col min="6668" max="6668" width="10.6328125" style="288" customWidth="1"/>
    <col min="6669" max="6669" width="12.453125" style="288" customWidth="1"/>
    <col min="6670" max="6673" width="10.6328125" style="288" customWidth="1"/>
    <col min="6674" max="6912" width="9" style="288"/>
    <col min="6913" max="6913" width="8.90625" style="288" customWidth="1"/>
    <col min="6914" max="6914" width="17.90625" style="288" customWidth="1"/>
    <col min="6915" max="6916" width="8.90625" style="288" customWidth="1"/>
    <col min="6917" max="6917" width="3.26953125" style="288" customWidth="1"/>
    <col min="6918" max="6918" width="10.6328125" style="288" customWidth="1"/>
    <col min="6919" max="6921" width="8.90625" style="288" customWidth="1"/>
    <col min="6922" max="6922" width="0.7265625" style="288" customWidth="1"/>
    <col min="6923" max="6923" width="6.08984375" style="288" customWidth="1"/>
    <col min="6924" max="6924" width="10.6328125" style="288" customWidth="1"/>
    <col min="6925" max="6925" width="12.453125" style="288" customWidth="1"/>
    <col min="6926" max="6929" width="10.6328125" style="288" customWidth="1"/>
    <col min="6930" max="7168" width="9" style="288"/>
    <col min="7169" max="7169" width="8.90625" style="288" customWidth="1"/>
    <col min="7170" max="7170" width="17.90625" style="288" customWidth="1"/>
    <col min="7171" max="7172" width="8.90625" style="288" customWidth="1"/>
    <col min="7173" max="7173" width="3.26953125" style="288" customWidth="1"/>
    <col min="7174" max="7174" width="10.6328125" style="288" customWidth="1"/>
    <col min="7175" max="7177" width="8.90625" style="288" customWidth="1"/>
    <col min="7178" max="7178" width="0.7265625" style="288" customWidth="1"/>
    <col min="7179" max="7179" width="6.08984375" style="288" customWidth="1"/>
    <col min="7180" max="7180" width="10.6328125" style="288" customWidth="1"/>
    <col min="7181" max="7181" width="12.453125" style="288" customWidth="1"/>
    <col min="7182" max="7185" width="10.6328125" style="288" customWidth="1"/>
    <col min="7186" max="7424" width="9" style="288"/>
    <col min="7425" max="7425" width="8.90625" style="288" customWidth="1"/>
    <col min="7426" max="7426" width="17.90625" style="288" customWidth="1"/>
    <col min="7427" max="7428" width="8.90625" style="288" customWidth="1"/>
    <col min="7429" max="7429" width="3.26953125" style="288" customWidth="1"/>
    <col min="7430" max="7430" width="10.6328125" style="288" customWidth="1"/>
    <col min="7431" max="7433" width="8.90625" style="288" customWidth="1"/>
    <col min="7434" max="7434" width="0.7265625" style="288" customWidth="1"/>
    <col min="7435" max="7435" width="6.08984375" style="288" customWidth="1"/>
    <col min="7436" max="7436" width="10.6328125" style="288" customWidth="1"/>
    <col min="7437" max="7437" width="12.453125" style="288" customWidth="1"/>
    <col min="7438" max="7441" width="10.6328125" style="288" customWidth="1"/>
    <col min="7442" max="7680" width="9" style="288"/>
    <col min="7681" max="7681" width="8.90625" style="288" customWidth="1"/>
    <col min="7682" max="7682" width="17.90625" style="288" customWidth="1"/>
    <col min="7683" max="7684" width="8.90625" style="288" customWidth="1"/>
    <col min="7685" max="7685" width="3.26953125" style="288" customWidth="1"/>
    <col min="7686" max="7686" width="10.6328125" style="288" customWidth="1"/>
    <col min="7687" max="7689" width="8.90625" style="288" customWidth="1"/>
    <col min="7690" max="7690" width="0.7265625" style="288" customWidth="1"/>
    <col min="7691" max="7691" width="6.08984375" style="288" customWidth="1"/>
    <col min="7692" max="7692" width="10.6328125" style="288" customWidth="1"/>
    <col min="7693" max="7693" width="12.453125" style="288" customWidth="1"/>
    <col min="7694" max="7697" width="10.6328125" style="288" customWidth="1"/>
    <col min="7698" max="7936" width="9" style="288"/>
    <col min="7937" max="7937" width="8.90625" style="288" customWidth="1"/>
    <col min="7938" max="7938" width="17.90625" style="288" customWidth="1"/>
    <col min="7939" max="7940" width="8.90625" style="288" customWidth="1"/>
    <col min="7941" max="7941" width="3.26953125" style="288" customWidth="1"/>
    <col min="7942" max="7942" width="10.6328125" style="288" customWidth="1"/>
    <col min="7943" max="7945" width="8.90625" style="288" customWidth="1"/>
    <col min="7946" max="7946" width="0.7265625" style="288" customWidth="1"/>
    <col min="7947" max="7947" width="6.08984375" style="288" customWidth="1"/>
    <col min="7948" max="7948" width="10.6328125" style="288" customWidth="1"/>
    <col min="7949" max="7949" width="12.453125" style="288" customWidth="1"/>
    <col min="7950" max="7953" width="10.6328125" style="288" customWidth="1"/>
    <col min="7954" max="8192" width="9" style="288"/>
    <col min="8193" max="8193" width="8.90625" style="288" customWidth="1"/>
    <col min="8194" max="8194" width="17.90625" style="288" customWidth="1"/>
    <col min="8195" max="8196" width="8.90625" style="288" customWidth="1"/>
    <col min="8197" max="8197" width="3.26953125" style="288" customWidth="1"/>
    <col min="8198" max="8198" width="10.6328125" style="288" customWidth="1"/>
    <col min="8199" max="8201" width="8.90625" style="288" customWidth="1"/>
    <col min="8202" max="8202" width="0.7265625" style="288" customWidth="1"/>
    <col min="8203" max="8203" width="6.08984375" style="288" customWidth="1"/>
    <col min="8204" max="8204" width="10.6328125" style="288" customWidth="1"/>
    <col min="8205" max="8205" width="12.453125" style="288" customWidth="1"/>
    <col min="8206" max="8209" width="10.6328125" style="288" customWidth="1"/>
    <col min="8210" max="8448" width="9" style="288"/>
    <col min="8449" max="8449" width="8.90625" style="288" customWidth="1"/>
    <col min="8450" max="8450" width="17.90625" style="288" customWidth="1"/>
    <col min="8451" max="8452" width="8.90625" style="288" customWidth="1"/>
    <col min="8453" max="8453" width="3.26953125" style="288" customWidth="1"/>
    <col min="8454" max="8454" width="10.6328125" style="288" customWidth="1"/>
    <col min="8455" max="8457" width="8.90625" style="288" customWidth="1"/>
    <col min="8458" max="8458" width="0.7265625" style="288" customWidth="1"/>
    <col min="8459" max="8459" width="6.08984375" style="288" customWidth="1"/>
    <col min="8460" max="8460" width="10.6328125" style="288" customWidth="1"/>
    <col min="8461" max="8461" width="12.453125" style="288" customWidth="1"/>
    <col min="8462" max="8465" width="10.6328125" style="288" customWidth="1"/>
    <col min="8466" max="8704" width="9" style="288"/>
    <col min="8705" max="8705" width="8.90625" style="288" customWidth="1"/>
    <col min="8706" max="8706" width="17.90625" style="288" customWidth="1"/>
    <col min="8707" max="8708" width="8.90625" style="288" customWidth="1"/>
    <col min="8709" max="8709" width="3.26953125" style="288" customWidth="1"/>
    <col min="8710" max="8710" width="10.6328125" style="288" customWidth="1"/>
    <col min="8711" max="8713" width="8.90625" style="288" customWidth="1"/>
    <col min="8714" max="8714" width="0.7265625" style="288" customWidth="1"/>
    <col min="8715" max="8715" width="6.08984375" style="288" customWidth="1"/>
    <col min="8716" max="8716" width="10.6328125" style="288" customWidth="1"/>
    <col min="8717" max="8717" width="12.453125" style="288" customWidth="1"/>
    <col min="8718" max="8721" width="10.6328125" style="288" customWidth="1"/>
    <col min="8722" max="8960" width="9" style="288"/>
    <col min="8961" max="8961" width="8.90625" style="288" customWidth="1"/>
    <col min="8962" max="8962" width="17.90625" style="288" customWidth="1"/>
    <col min="8963" max="8964" width="8.90625" style="288" customWidth="1"/>
    <col min="8965" max="8965" width="3.26953125" style="288" customWidth="1"/>
    <col min="8966" max="8966" width="10.6328125" style="288" customWidth="1"/>
    <col min="8967" max="8969" width="8.90625" style="288" customWidth="1"/>
    <col min="8970" max="8970" width="0.7265625" style="288" customWidth="1"/>
    <col min="8971" max="8971" width="6.08984375" style="288" customWidth="1"/>
    <col min="8972" max="8972" width="10.6328125" style="288" customWidth="1"/>
    <col min="8973" max="8973" width="12.453125" style="288" customWidth="1"/>
    <col min="8974" max="8977" width="10.6328125" style="288" customWidth="1"/>
    <col min="8978" max="9216" width="9" style="288"/>
    <col min="9217" max="9217" width="8.90625" style="288" customWidth="1"/>
    <col min="9218" max="9218" width="17.90625" style="288" customWidth="1"/>
    <col min="9219" max="9220" width="8.90625" style="288" customWidth="1"/>
    <col min="9221" max="9221" width="3.26953125" style="288" customWidth="1"/>
    <col min="9222" max="9222" width="10.6328125" style="288" customWidth="1"/>
    <col min="9223" max="9225" width="8.90625" style="288" customWidth="1"/>
    <col min="9226" max="9226" width="0.7265625" style="288" customWidth="1"/>
    <col min="9227" max="9227" width="6.08984375" style="288" customWidth="1"/>
    <col min="9228" max="9228" width="10.6328125" style="288" customWidth="1"/>
    <col min="9229" max="9229" width="12.453125" style="288" customWidth="1"/>
    <col min="9230" max="9233" width="10.6328125" style="288" customWidth="1"/>
    <col min="9234" max="9472" width="9" style="288"/>
    <col min="9473" max="9473" width="8.90625" style="288" customWidth="1"/>
    <col min="9474" max="9474" width="17.90625" style="288" customWidth="1"/>
    <col min="9475" max="9476" width="8.90625" style="288" customWidth="1"/>
    <col min="9477" max="9477" width="3.26953125" style="288" customWidth="1"/>
    <col min="9478" max="9478" width="10.6328125" style="288" customWidth="1"/>
    <col min="9479" max="9481" width="8.90625" style="288" customWidth="1"/>
    <col min="9482" max="9482" width="0.7265625" style="288" customWidth="1"/>
    <col min="9483" max="9483" width="6.08984375" style="288" customWidth="1"/>
    <col min="9484" max="9484" width="10.6328125" style="288" customWidth="1"/>
    <col min="9485" max="9485" width="12.453125" style="288" customWidth="1"/>
    <col min="9486" max="9489" width="10.6328125" style="288" customWidth="1"/>
    <col min="9490" max="9728" width="9" style="288"/>
    <col min="9729" max="9729" width="8.90625" style="288" customWidth="1"/>
    <col min="9730" max="9730" width="17.90625" style="288" customWidth="1"/>
    <col min="9731" max="9732" width="8.90625" style="288" customWidth="1"/>
    <col min="9733" max="9733" width="3.26953125" style="288" customWidth="1"/>
    <col min="9734" max="9734" width="10.6328125" style="288" customWidth="1"/>
    <col min="9735" max="9737" width="8.90625" style="288" customWidth="1"/>
    <col min="9738" max="9738" width="0.7265625" style="288" customWidth="1"/>
    <col min="9739" max="9739" width="6.08984375" style="288" customWidth="1"/>
    <col min="9740" max="9740" width="10.6328125" style="288" customWidth="1"/>
    <col min="9741" max="9741" width="12.453125" style="288" customWidth="1"/>
    <col min="9742" max="9745" width="10.6328125" style="288" customWidth="1"/>
    <col min="9746" max="9984" width="9" style="288"/>
    <col min="9985" max="9985" width="8.90625" style="288" customWidth="1"/>
    <col min="9986" max="9986" width="17.90625" style="288" customWidth="1"/>
    <col min="9987" max="9988" width="8.90625" style="288" customWidth="1"/>
    <col min="9989" max="9989" width="3.26953125" style="288" customWidth="1"/>
    <col min="9990" max="9990" width="10.6328125" style="288" customWidth="1"/>
    <col min="9991" max="9993" width="8.90625" style="288" customWidth="1"/>
    <col min="9994" max="9994" width="0.7265625" style="288" customWidth="1"/>
    <col min="9995" max="9995" width="6.08984375" style="288" customWidth="1"/>
    <col min="9996" max="9996" width="10.6328125" style="288" customWidth="1"/>
    <col min="9997" max="9997" width="12.453125" style="288" customWidth="1"/>
    <col min="9998" max="10001" width="10.6328125" style="288" customWidth="1"/>
    <col min="10002" max="10240" width="9" style="288"/>
    <col min="10241" max="10241" width="8.90625" style="288" customWidth="1"/>
    <col min="10242" max="10242" width="17.90625" style="288" customWidth="1"/>
    <col min="10243" max="10244" width="8.90625" style="288" customWidth="1"/>
    <col min="10245" max="10245" width="3.26953125" style="288" customWidth="1"/>
    <col min="10246" max="10246" width="10.6328125" style="288" customWidth="1"/>
    <col min="10247" max="10249" width="8.90625" style="288" customWidth="1"/>
    <col min="10250" max="10250" width="0.7265625" style="288" customWidth="1"/>
    <col min="10251" max="10251" width="6.08984375" style="288" customWidth="1"/>
    <col min="10252" max="10252" width="10.6328125" style="288" customWidth="1"/>
    <col min="10253" max="10253" width="12.453125" style="288" customWidth="1"/>
    <col min="10254" max="10257" width="10.6328125" style="288" customWidth="1"/>
    <col min="10258" max="10496" width="9" style="288"/>
    <col min="10497" max="10497" width="8.90625" style="288" customWidth="1"/>
    <col min="10498" max="10498" width="17.90625" style="288" customWidth="1"/>
    <col min="10499" max="10500" width="8.90625" style="288" customWidth="1"/>
    <col min="10501" max="10501" width="3.26953125" style="288" customWidth="1"/>
    <col min="10502" max="10502" width="10.6328125" style="288" customWidth="1"/>
    <col min="10503" max="10505" width="8.90625" style="288" customWidth="1"/>
    <col min="10506" max="10506" width="0.7265625" style="288" customWidth="1"/>
    <col min="10507" max="10507" width="6.08984375" style="288" customWidth="1"/>
    <col min="10508" max="10508" width="10.6328125" style="288" customWidth="1"/>
    <col min="10509" max="10509" width="12.453125" style="288" customWidth="1"/>
    <col min="10510" max="10513" width="10.6328125" style="288" customWidth="1"/>
    <col min="10514" max="10752" width="9" style="288"/>
    <col min="10753" max="10753" width="8.90625" style="288" customWidth="1"/>
    <col min="10754" max="10754" width="17.90625" style="288" customWidth="1"/>
    <col min="10755" max="10756" width="8.90625" style="288" customWidth="1"/>
    <col min="10757" max="10757" width="3.26953125" style="288" customWidth="1"/>
    <col min="10758" max="10758" width="10.6328125" style="288" customWidth="1"/>
    <col min="10759" max="10761" width="8.90625" style="288" customWidth="1"/>
    <col min="10762" max="10762" width="0.7265625" style="288" customWidth="1"/>
    <col min="10763" max="10763" width="6.08984375" style="288" customWidth="1"/>
    <col min="10764" max="10764" width="10.6328125" style="288" customWidth="1"/>
    <col min="10765" max="10765" width="12.453125" style="288" customWidth="1"/>
    <col min="10766" max="10769" width="10.6328125" style="288" customWidth="1"/>
    <col min="10770" max="11008" width="9" style="288"/>
    <col min="11009" max="11009" width="8.90625" style="288" customWidth="1"/>
    <col min="11010" max="11010" width="17.90625" style="288" customWidth="1"/>
    <col min="11011" max="11012" width="8.90625" style="288" customWidth="1"/>
    <col min="11013" max="11013" width="3.26953125" style="288" customWidth="1"/>
    <col min="11014" max="11014" width="10.6328125" style="288" customWidth="1"/>
    <col min="11015" max="11017" width="8.90625" style="288" customWidth="1"/>
    <col min="11018" max="11018" width="0.7265625" style="288" customWidth="1"/>
    <col min="11019" max="11019" width="6.08984375" style="288" customWidth="1"/>
    <col min="11020" max="11020" width="10.6328125" style="288" customWidth="1"/>
    <col min="11021" max="11021" width="12.453125" style="288" customWidth="1"/>
    <col min="11022" max="11025" width="10.6328125" style="288" customWidth="1"/>
    <col min="11026" max="11264" width="9" style="288"/>
    <col min="11265" max="11265" width="8.90625" style="288" customWidth="1"/>
    <col min="11266" max="11266" width="17.90625" style="288" customWidth="1"/>
    <col min="11267" max="11268" width="8.90625" style="288" customWidth="1"/>
    <col min="11269" max="11269" width="3.26953125" style="288" customWidth="1"/>
    <col min="11270" max="11270" width="10.6328125" style="288" customWidth="1"/>
    <col min="11271" max="11273" width="8.90625" style="288" customWidth="1"/>
    <col min="11274" max="11274" width="0.7265625" style="288" customWidth="1"/>
    <col min="11275" max="11275" width="6.08984375" style="288" customWidth="1"/>
    <col min="11276" max="11276" width="10.6328125" style="288" customWidth="1"/>
    <col min="11277" max="11277" width="12.453125" style="288" customWidth="1"/>
    <col min="11278" max="11281" width="10.6328125" style="288" customWidth="1"/>
    <col min="11282" max="11520" width="9" style="288"/>
    <col min="11521" max="11521" width="8.90625" style="288" customWidth="1"/>
    <col min="11522" max="11522" width="17.90625" style="288" customWidth="1"/>
    <col min="11523" max="11524" width="8.90625" style="288" customWidth="1"/>
    <col min="11525" max="11525" width="3.26953125" style="288" customWidth="1"/>
    <col min="11526" max="11526" width="10.6328125" style="288" customWidth="1"/>
    <col min="11527" max="11529" width="8.90625" style="288" customWidth="1"/>
    <col min="11530" max="11530" width="0.7265625" style="288" customWidth="1"/>
    <col min="11531" max="11531" width="6.08984375" style="288" customWidth="1"/>
    <col min="11532" max="11532" width="10.6328125" style="288" customWidth="1"/>
    <col min="11533" max="11533" width="12.453125" style="288" customWidth="1"/>
    <col min="11534" max="11537" width="10.6328125" style="288" customWidth="1"/>
    <col min="11538" max="11776" width="9" style="288"/>
    <col min="11777" max="11777" width="8.90625" style="288" customWidth="1"/>
    <col min="11778" max="11778" width="17.90625" style="288" customWidth="1"/>
    <col min="11779" max="11780" width="8.90625" style="288" customWidth="1"/>
    <col min="11781" max="11781" width="3.26953125" style="288" customWidth="1"/>
    <col min="11782" max="11782" width="10.6328125" style="288" customWidth="1"/>
    <col min="11783" max="11785" width="8.90625" style="288" customWidth="1"/>
    <col min="11786" max="11786" width="0.7265625" style="288" customWidth="1"/>
    <col min="11787" max="11787" width="6.08984375" style="288" customWidth="1"/>
    <col min="11788" max="11788" width="10.6328125" style="288" customWidth="1"/>
    <col min="11789" max="11789" width="12.453125" style="288" customWidth="1"/>
    <col min="11790" max="11793" width="10.6328125" style="288" customWidth="1"/>
    <col min="11794" max="12032" width="9" style="288"/>
    <col min="12033" max="12033" width="8.90625" style="288" customWidth="1"/>
    <col min="12034" max="12034" width="17.90625" style="288" customWidth="1"/>
    <col min="12035" max="12036" width="8.90625" style="288" customWidth="1"/>
    <col min="12037" max="12037" width="3.26953125" style="288" customWidth="1"/>
    <col min="12038" max="12038" width="10.6328125" style="288" customWidth="1"/>
    <col min="12039" max="12041" width="8.90625" style="288" customWidth="1"/>
    <col min="12042" max="12042" width="0.7265625" style="288" customWidth="1"/>
    <col min="12043" max="12043" width="6.08984375" style="288" customWidth="1"/>
    <col min="12044" max="12044" width="10.6328125" style="288" customWidth="1"/>
    <col min="12045" max="12045" width="12.453125" style="288" customWidth="1"/>
    <col min="12046" max="12049" width="10.6328125" style="288" customWidth="1"/>
    <col min="12050" max="12288" width="9" style="288"/>
    <col min="12289" max="12289" width="8.90625" style="288" customWidth="1"/>
    <col min="12290" max="12290" width="17.90625" style="288" customWidth="1"/>
    <col min="12291" max="12292" width="8.90625" style="288" customWidth="1"/>
    <col min="12293" max="12293" width="3.26953125" style="288" customWidth="1"/>
    <col min="12294" max="12294" width="10.6328125" style="288" customWidth="1"/>
    <col min="12295" max="12297" width="8.90625" style="288" customWidth="1"/>
    <col min="12298" max="12298" width="0.7265625" style="288" customWidth="1"/>
    <col min="12299" max="12299" width="6.08984375" style="288" customWidth="1"/>
    <col min="12300" max="12300" width="10.6328125" style="288" customWidth="1"/>
    <col min="12301" max="12301" width="12.453125" style="288" customWidth="1"/>
    <col min="12302" max="12305" width="10.6328125" style="288" customWidth="1"/>
    <col min="12306" max="12544" width="9" style="288"/>
    <col min="12545" max="12545" width="8.90625" style="288" customWidth="1"/>
    <col min="12546" max="12546" width="17.90625" style="288" customWidth="1"/>
    <col min="12547" max="12548" width="8.90625" style="288" customWidth="1"/>
    <col min="12549" max="12549" width="3.26953125" style="288" customWidth="1"/>
    <col min="12550" max="12550" width="10.6328125" style="288" customWidth="1"/>
    <col min="12551" max="12553" width="8.90625" style="288" customWidth="1"/>
    <col min="12554" max="12554" width="0.7265625" style="288" customWidth="1"/>
    <col min="12555" max="12555" width="6.08984375" style="288" customWidth="1"/>
    <col min="12556" max="12556" width="10.6328125" style="288" customWidth="1"/>
    <col min="12557" max="12557" width="12.453125" style="288" customWidth="1"/>
    <col min="12558" max="12561" width="10.6328125" style="288" customWidth="1"/>
    <col min="12562" max="12800" width="9" style="288"/>
    <col min="12801" max="12801" width="8.90625" style="288" customWidth="1"/>
    <col min="12802" max="12802" width="17.90625" style="288" customWidth="1"/>
    <col min="12803" max="12804" width="8.90625" style="288" customWidth="1"/>
    <col min="12805" max="12805" width="3.26953125" style="288" customWidth="1"/>
    <col min="12806" max="12806" width="10.6328125" style="288" customWidth="1"/>
    <col min="12807" max="12809" width="8.90625" style="288" customWidth="1"/>
    <col min="12810" max="12810" width="0.7265625" style="288" customWidth="1"/>
    <col min="12811" max="12811" width="6.08984375" style="288" customWidth="1"/>
    <col min="12812" max="12812" width="10.6328125" style="288" customWidth="1"/>
    <col min="12813" max="12813" width="12.453125" style="288" customWidth="1"/>
    <col min="12814" max="12817" width="10.6328125" style="288" customWidth="1"/>
    <col min="12818" max="13056" width="9" style="288"/>
    <col min="13057" max="13057" width="8.90625" style="288" customWidth="1"/>
    <col min="13058" max="13058" width="17.90625" style="288" customWidth="1"/>
    <col min="13059" max="13060" width="8.90625" style="288" customWidth="1"/>
    <col min="13061" max="13061" width="3.26953125" style="288" customWidth="1"/>
    <col min="13062" max="13062" width="10.6328125" style="288" customWidth="1"/>
    <col min="13063" max="13065" width="8.90625" style="288" customWidth="1"/>
    <col min="13066" max="13066" width="0.7265625" style="288" customWidth="1"/>
    <col min="13067" max="13067" width="6.08984375" style="288" customWidth="1"/>
    <col min="13068" max="13068" width="10.6328125" style="288" customWidth="1"/>
    <col min="13069" max="13069" width="12.453125" style="288" customWidth="1"/>
    <col min="13070" max="13073" width="10.6328125" style="288" customWidth="1"/>
    <col min="13074" max="13312" width="9" style="288"/>
    <col min="13313" max="13313" width="8.90625" style="288" customWidth="1"/>
    <col min="13314" max="13314" width="17.90625" style="288" customWidth="1"/>
    <col min="13315" max="13316" width="8.90625" style="288" customWidth="1"/>
    <col min="13317" max="13317" width="3.26953125" style="288" customWidth="1"/>
    <col min="13318" max="13318" width="10.6328125" style="288" customWidth="1"/>
    <col min="13319" max="13321" width="8.90625" style="288" customWidth="1"/>
    <col min="13322" max="13322" width="0.7265625" style="288" customWidth="1"/>
    <col min="13323" max="13323" width="6.08984375" style="288" customWidth="1"/>
    <col min="13324" max="13324" width="10.6328125" style="288" customWidth="1"/>
    <col min="13325" max="13325" width="12.453125" style="288" customWidth="1"/>
    <col min="13326" max="13329" width="10.6328125" style="288" customWidth="1"/>
    <col min="13330" max="13568" width="9" style="288"/>
    <col min="13569" max="13569" width="8.90625" style="288" customWidth="1"/>
    <col min="13570" max="13570" width="17.90625" style="288" customWidth="1"/>
    <col min="13571" max="13572" width="8.90625" style="288" customWidth="1"/>
    <col min="13573" max="13573" width="3.26953125" style="288" customWidth="1"/>
    <col min="13574" max="13574" width="10.6328125" style="288" customWidth="1"/>
    <col min="13575" max="13577" width="8.90625" style="288" customWidth="1"/>
    <col min="13578" max="13578" width="0.7265625" style="288" customWidth="1"/>
    <col min="13579" max="13579" width="6.08984375" style="288" customWidth="1"/>
    <col min="13580" max="13580" width="10.6328125" style="288" customWidth="1"/>
    <col min="13581" max="13581" width="12.453125" style="288" customWidth="1"/>
    <col min="13582" max="13585" width="10.6328125" style="288" customWidth="1"/>
    <col min="13586" max="13824" width="9" style="288"/>
    <col min="13825" max="13825" width="8.90625" style="288" customWidth="1"/>
    <col min="13826" max="13826" width="17.90625" style="288" customWidth="1"/>
    <col min="13827" max="13828" width="8.90625" style="288" customWidth="1"/>
    <col min="13829" max="13829" width="3.26953125" style="288" customWidth="1"/>
    <col min="13830" max="13830" width="10.6328125" style="288" customWidth="1"/>
    <col min="13831" max="13833" width="8.90625" style="288" customWidth="1"/>
    <col min="13834" max="13834" width="0.7265625" style="288" customWidth="1"/>
    <col min="13835" max="13835" width="6.08984375" style="288" customWidth="1"/>
    <col min="13836" max="13836" width="10.6328125" style="288" customWidth="1"/>
    <col min="13837" max="13837" width="12.453125" style="288" customWidth="1"/>
    <col min="13838" max="13841" width="10.6328125" style="288" customWidth="1"/>
    <col min="13842" max="14080" width="9" style="288"/>
    <col min="14081" max="14081" width="8.90625" style="288" customWidth="1"/>
    <col min="14082" max="14082" width="17.90625" style="288" customWidth="1"/>
    <col min="14083" max="14084" width="8.90625" style="288" customWidth="1"/>
    <col min="14085" max="14085" width="3.26953125" style="288" customWidth="1"/>
    <col min="14086" max="14086" width="10.6328125" style="288" customWidth="1"/>
    <col min="14087" max="14089" width="8.90625" style="288" customWidth="1"/>
    <col min="14090" max="14090" width="0.7265625" style="288" customWidth="1"/>
    <col min="14091" max="14091" width="6.08984375" style="288" customWidth="1"/>
    <col min="14092" max="14092" width="10.6328125" style="288" customWidth="1"/>
    <col min="14093" max="14093" width="12.453125" style="288" customWidth="1"/>
    <col min="14094" max="14097" width="10.6328125" style="288" customWidth="1"/>
    <col min="14098" max="14336" width="9" style="288"/>
    <col min="14337" max="14337" width="8.90625" style="288" customWidth="1"/>
    <col min="14338" max="14338" width="17.90625" style="288" customWidth="1"/>
    <col min="14339" max="14340" width="8.90625" style="288" customWidth="1"/>
    <col min="14341" max="14341" width="3.26953125" style="288" customWidth="1"/>
    <col min="14342" max="14342" width="10.6328125" style="288" customWidth="1"/>
    <col min="14343" max="14345" width="8.90625" style="288" customWidth="1"/>
    <col min="14346" max="14346" width="0.7265625" style="288" customWidth="1"/>
    <col min="14347" max="14347" width="6.08984375" style="288" customWidth="1"/>
    <col min="14348" max="14348" width="10.6328125" style="288" customWidth="1"/>
    <col min="14349" max="14349" width="12.453125" style="288" customWidth="1"/>
    <col min="14350" max="14353" width="10.6328125" style="288" customWidth="1"/>
    <col min="14354" max="14592" width="9" style="288"/>
    <col min="14593" max="14593" width="8.90625" style="288" customWidth="1"/>
    <col min="14594" max="14594" width="17.90625" style="288" customWidth="1"/>
    <col min="14595" max="14596" width="8.90625" style="288" customWidth="1"/>
    <col min="14597" max="14597" width="3.26953125" style="288" customWidth="1"/>
    <col min="14598" max="14598" width="10.6328125" style="288" customWidth="1"/>
    <col min="14599" max="14601" width="8.90625" style="288" customWidth="1"/>
    <col min="14602" max="14602" width="0.7265625" style="288" customWidth="1"/>
    <col min="14603" max="14603" width="6.08984375" style="288" customWidth="1"/>
    <col min="14604" max="14604" width="10.6328125" style="288" customWidth="1"/>
    <col min="14605" max="14605" width="12.453125" style="288" customWidth="1"/>
    <col min="14606" max="14609" width="10.6328125" style="288" customWidth="1"/>
    <col min="14610" max="14848" width="9" style="288"/>
    <col min="14849" max="14849" width="8.90625" style="288" customWidth="1"/>
    <col min="14850" max="14850" width="17.90625" style="288" customWidth="1"/>
    <col min="14851" max="14852" width="8.90625" style="288" customWidth="1"/>
    <col min="14853" max="14853" width="3.26953125" style="288" customWidth="1"/>
    <col min="14854" max="14854" width="10.6328125" style="288" customWidth="1"/>
    <col min="14855" max="14857" width="8.90625" style="288" customWidth="1"/>
    <col min="14858" max="14858" width="0.7265625" style="288" customWidth="1"/>
    <col min="14859" max="14859" width="6.08984375" style="288" customWidth="1"/>
    <col min="14860" max="14860" width="10.6328125" style="288" customWidth="1"/>
    <col min="14861" max="14861" width="12.453125" style="288" customWidth="1"/>
    <col min="14862" max="14865" width="10.6328125" style="288" customWidth="1"/>
    <col min="14866" max="15104" width="9" style="288"/>
    <col min="15105" max="15105" width="8.90625" style="288" customWidth="1"/>
    <col min="15106" max="15106" width="17.90625" style="288" customWidth="1"/>
    <col min="15107" max="15108" width="8.90625" style="288" customWidth="1"/>
    <col min="15109" max="15109" width="3.26953125" style="288" customWidth="1"/>
    <col min="15110" max="15110" width="10.6328125" style="288" customWidth="1"/>
    <col min="15111" max="15113" width="8.90625" style="288" customWidth="1"/>
    <col min="15114" max="15114" width="0.7265625" style="288" customWidth="1"/>
    <col min="15115" max="15115" width="6.08984375" style="288" customWidth="1"/>
    <col min="15116" max="15116" width="10.6328125" style="288" customWidth="1"/>
    <col min="15117" max="15117" width="12.453125" style="288" customWidth="1"/>
    <col min="15118" max="15121" width="10.6328125" style="288" customWidth="1"/>
    <col min="15122" max="15360" width="9" style="288"/>
    <col min="15361" max="15361" width="8.90625" style="288" customWidth="1"/>
    <col min="15362" max="15362" width="17.90625" style="288" customWidth="1"/>
    <col min="15363" max="15364" width="8.90625" style="288" customWidth="1"/>
    <col min="15365" max="15365" width="3.26953125" style="288" customWidth="1"/>
    <col min="15366" max="15366" width="10.6328125" style="288" customWidth="1"/>
    <col min="15367" max="15369" width="8.90625" style="288" customWidth="1"/>
    <col min="15370" max="15370" width="0.7265625" style="288" customWidth="1"/>
    <col min="15371" max="15371" width="6.08984375" style="288" customWidth="1"/>
    <col min="15372" max="15372" width="10.6328125" style="288" customWidth="1"/>
    <col min="15373" max="15373" width="12.453125" style="288" customWidth="1"/>
    <col min="15374" max="15377" width="10.6328125" style="288" customWidth="1"/>
    <col min="15378" max="15616" width="9" style="288"/>
    <col min="15617" max="15617" width="8.90625" style="288" customWidth="1"/>
    <col min="15618" max="15618" width="17.90625" style="288" customWidth="1"/>
    <col min="15619" max="15620" width="8.90625" style="288" customWidth="1"/>
    <col min="15621" max="15621" width="3.26953125" style="288" customWidth="1"/>
    <col min="15622" max="15622" width="10.6328125" style="288" customWidth="1"/>
    <col min="15623" max="15625" width="8.90625" style="288" customWidth="1"/>
    <col min="15626" max="15626" width="0.7265625" style="288" customWidth="1"/>
    <col min="15627" max="15627" width="6.08984375" style="288" customWidth="1"/>
    <col min="15628" max="15628" width="10.6328125" style="288" customWidth="1"/>
    <col min="15629" max="15629" width="12.453125" style="288" customWidth="1"/>
    <col min="15630" max="15633" width="10.6328125" style="288" customWidth="1"/>
    <col min="15634" max="15872" width="9" style="288"/>
    <col min="15873" max="15873" width="8.90625" style="288" customWidth="1"/>
    <col min="15874" max="15874" width="17.90625" style="288" customWidth="1"/>
    <col min="15875" max="15876" width="8.90625" style="288" customWidth="1"/>
    <col min="15877" max="15877" width="3.26953125" style="288" customWidth="1"/>
    <col min="15878" max="15878" width="10.6328125" style="288" customWidth="1"/>
    <col min="15879" max="15881" width="8.90625" style="288" customWidth="1"/>
    <col min="15882" max="15882" width="0.7265625" style="288" customWidth="1"/>
    <col min="15883" max="15883" width="6.08984375" style="288" customWidth="1"/>
    <col min="15884" max="15884" width="10.6328125" style="288" customWidth="1"/>
    <col min="15885" max="15885" width="12.453125" style="288" customWidth="1"/>
    <col min="15886" max="15889" width="10.6328125" style="288" customWidth="1"/>
    <col min="15890" max="16128" width="9" style="288"/>
    <col min="16129" max="16129" width="8.90625" style="288" customWidth="1"/>
    <col min="16130" max="16130" width="17.90625" style="288" customWidth="1"/>
    <col min="16131" max="16132" width="8.90625" style="288" customWidth="1"/>
    <col min="16133" max="16133" width="3.26953125" style="288" customWidth="1"/>
    <col min="16134" max="16134" width="10.6328125" style="288" customWidth="1"/>
    <col min="16135" max="16137" width="8.90625" style="288" customWidth="1"/>
    <col min="16138" max="16138" width="0.7265625" style="288" customWidth="1"/>
    <col min="16139" max="16139" width="6.08984375" style="288" customWidth="1"/>
    <col min="16140" max="16140" width="10.6328125" style="288" customWidth="1"/>
    <col min="16141" max="16141" width="12.453125" style="288" customWidth="1"/>
    <col min="16142" max="16145" width="10.6328125" style="288" customWidth="1"/>
    <col min="16146" max="16384" width="9" style="288"/>
  </cols>
  <sheetData>
    <row r="1" spans="1:19" ht="16.5">
      <c r="A1" s="39"/>
      <c r="B1" s="39"/>
      <c r="C1" s="39"/>
      <c r="D1" s="39"/>
      <c r="E1" s="39"/>
      <c r="F1" s="39"/>
      <c r="G1" s="39"/>
      <c r="H1" s="39"/>
      <c r="I1" s="43" t="s">
        <v>430</v>
      </c>
      <c r="J1" s="39"/>
      <c r="L1" s="284"/>
      <c r="M1" s="284"/>
      <c r="N1" s="284"/>
    </row>
    <row r="2" spans="1:19" ht="17.25" customHeight="1">
      <c r="A2" t="s">
        <v>436</v>
      </c>
      <c r="B2" s="75"/>
      <c r="C2" s="75"/>
      <c r="D2" s="75"/>
      <c r="E2" s="75"/>
      <c r="F2" s="75"/>
      <c r="G2" s="75"/>
      <c r="H2" s="75"/>
      <c r="I2" s="75"/>
      <c r="J2" s="75"/>
      <c r="K2" s="289"/>
      <c r="L2" s="284"/>
      <c r="M2" s="284"/>
      <c r="N2" s="284"/>
      <c r="P2" s="290"/>
    </row>
    <row r="3" spans="1:19" s="511" customFormat="1" ht="17.25" customHeight="1" thickBot="1">
      <c r="A3" s="503"/>
      <c r="B3" s="504" t="s">
        <v>459</v>
      </c>
      <c r="C3" s="343"/>
      <c r="D3" s="343"/>
      <c r="E3" s="343"/>
      <c r="F3" s="343"/>
      <c r="G3" s="343"/>
      <c r="H3" s="343"/>
      <c r="I3" s="343"/>
      <c r="J3" s="343"/>
      <c r="K3" s="505"/>
      <c r="L3" s="506"/>
      <c r="M3" s="506"/>
      <c r="N3" s="506"/>
      <c r="O3" s="507"/>
      <c r="P3" s="508"/>
      <c r="Q3" s="509"/>
      <c r="R3" s="509"/>
      <c r="S3" s="510"/>
    </row>
    <row r="4" spans="1:19" s="511" customFormat="1" ht="17.25" customHeight="1" thickBot="1">
      <c r="A4" s="503"/>
      <c r="B4" s="504" t="s">
        <v>460</v>
      </c>
      <c r="C4" s="512">
        <f>MAX('施設諸元（ポンプ）'!C7:C56)</f>
        <v>0</v>
      </c>
      <c r="D4" s="504" t="s">
        <v>176</v>
      </c>
      <c r="E4" s="504" t="s">
        <v>461</v>
      </c>
      <c r="F4" s="504" t="s">
        <v>462</v>
      </c>
      <c r="G4" s="79">
        <f>'コントロールシート（貯留＋浸透）'!G15</f>
        <v>0</v>
      </c>
      <c r="H4" s="504" t="s">
        <v>176</v>
      </c>
      <c r="I4" s="513" t="str">
        <f>IF(C4&gt;=G4,"OK","NG")</f>
        <v>OK</v>
      </c>
      <c r="J4" s="343"/>
      <c r="K4" s="505"/>
      <c r="L4" s="506"/>
      <c r="M4" s="506"/>
      <c r="N4" s="506"/>
      <c r="O4" s="507"/>
      <c r="P4" s="508"/>
      <c r="Q4" s="509"/>
      <c r="R4" s="509"/>
      <c r="S4" s="510"/>
    </row>
    <row r="5" spans="1:19" s="511" customFormat="1" ht="17.25" customHeight="1">
      <c r="A5" s="503"/>
      <c r="B5" s="504" t="s">
        <v>463</v>
      </c>
      <c r="C5" s="343"/>
      <c r="D5" s="343"/>
      <c r="E5" s="343"/>
      <c r="F5" s="343"/>
      <c r="G5" s="343"/>
      <c r="H5" s="343"/>
      <c r="I5" s="343"/>
      <c r="J5" s="343"/>
      <c r="K5" s="505"/>
      <c r="L5" s="506"/>
      <c r="M5" s="506"/>
      <c r="N5" s="506"/>
      <c r="O5" s="507"/>
      <c r="P5" s="508"/>
      <c r="Q5" s="509"/>
      <c r="R5" s="509"/>
      <c r="S5" s="510"/>
    </row>
    <row r="6" spans="1:19" s="511" customFormat="1" ht="17.25" customHeight="1" thickBot="1">
      <c r="A6" s="343"/>
      <c r="B6" s="343" t="s">
        <v>266</v>
      </c>
      <c r="C6" s="514" t="e">
        <f>事前相談チェックシート!R13</f>
        <v>#DIV/0!</v>
      </c>
      <c r="D6" s="343" t="s">
        <v>174</v>
      </c>
      <c r="E6" s="343"/>
      <c r="F6" s="343"/>
      <c r="G6" s="343"/>
      <c r="H6" s="343"/>
      <c r="I6" s="343"/>
      <c r="J6" s="343"/>
      <c r="K6" s="505"/>
      <c r="L6" s="506"/>
      <c r="M6" s="506"/>
      <c r="N6" s="506"/>
      <c r="O6" s="507"/>
      <c r="P6" s="508"/>
      <c r="Q6" s="509"/>
      <c r="R6" s="509"/>
      <c r="S6" s="510"/>
    </row>
    <row r="7" spans="1:19" s="511" customFormat="1" ht="17.25" customHeight="1" thickBot="1">
      <c r="A7" s="343"/>
      <c r="B7" s="343" t="s">
        <v>267</v>
      </c>
      <c r="C7" s="514">
        <f>'コントロールシート（貯留＋浸透）'!L18</f>
        <v>9.5699999999999993E-2</v>
      </c>
      <c r="D7" s="343" t="s">
        <v>174</v>
      </c>
      <c r="E7" s="504" t="s">
        <v>464</v>
      </c>
      <c r="F7" s="343" t="s">
        <v>268</v>
      </c>
      <c r="G7" s="514">
        <f>事前相談チェックシート!U25</f>
        <v>99999</v>
      </c>
      <c r="H7" s="343" t="s">
        <v>174</v>
      </c>
      <c r="I7" s="513" t="str">
        <f>IF(C7&lt;=G7,"OK","NG")</f>
        <v>OK</v>
      </c>
      <c r="J7" s="343"/>
      <c r="K7" s="505"/>
      <c r="L7" s="506"/>
      <c r="M7" s="506"/>
      <c r="N7" s="506"/>
      <c r="O7" s="507"/>
      <c r="P7" s="508"/>
      <c r="Q7" s="509"/>
      <c r="R7" s="509"/>
      <c r="S7" s="510"/>
    </row>
    <row r="8" spans="1:19" ht="13.5" thickBot="1">
      <c r="K8" s="291"/>
      <c r="L8" s="292"/>
      <c r="M8" s="292"/>
      <c r="N8" s="292"/>
      <c r="O8" s="293"/>
      <c r="P8" s="294"/>
    </row>
    <row r="9" spans="1:19">
      <c r="B9" s="295"/>
      <c r="C9" s="296"/>
      <c r="D9" s="296"/>
      <c r="E9" s="296"/>
      <c r="F9" s="296"/>
      <c r="G9" s="296"/>
      <c r="H9" s="296"/>
      <c r="I9" s="297"/>
      <c r="K9" s="291"/>
      <c r="L9" s="292"/>
      <c r="M9" s="292"/>
      <c r="N9" s="292"/>
      <c r="O9" s="293"/>
      <c r="P9" s="294"/>
    </row>
    <row r="10" spans="1:19">
      <c r="B10" s="298"/>
      <c r="I10" s="299"/>
      <c r="K10" s="291"/>
      <c r="L10" s="292"/>
      <c r="M10" s="292"/>
      <c r="N10" s="292"/>
      <c r="O10" s="293"/>
      <c r="P10" s="294"/>
    </row>
    <row r="11" spans="1:19">
      <c r="B11" s="298"/>
      <c r="I11" s="299"/>
      <c r="K11" s="291"/>
      <c r="L11" s="292"/>
      <c r="M11" s="292"/>
      <c r="N11" s="292"/>
      <c r="O11" s="293"/>
      <c r="P11" s="294"/>
    </row>
    <row r="12" spans="1:19">
      <c r="B12" s="298"/>
      <c r="I12" s="299"/>
      <c r="K12" s="291"/>
      <c r="L12" s="292"/>
      <c r="M12" s="292"/>
      <c r="N12" s="292"/>
      <c r="O12" s="293"/>
      <c r="P12" s="294"/>
    </row>
    <row r="13" spans="1:19">
      <c r="B13" s="298"/>
      <c r="I13" s="299"/>
      <c r="K13" s="291"/>
      <c r="L13" s="292"/>
      <c r="M13" s="292"/>
      <c r="N13" s="292"/>
      <c r="O13" s="293"/>
      <c r="P13" s="294"/>
    </row>
    <row r="14" spans="1:19">
      <c r="B14" s="298"/>
      <c r="I14" s="299"/>
      <c r="K14" s="291"/>
      <c r="L14" s="292"/>
      <c r="M14" s="292"/>
      <c r="N14" s="292"/>
      <c r="O14" s="293"/>
      <c r="P14" s="294"/>
    </row>
    <row r="15" spans="1:19">
      <c r="B15" s="298"/>
      <c r="I15" s="299"/>
      <c r="K15" s="291"/>
      <c r="L15" s="292"/>
      <c r="M15" s="292"/>
      <c r="N15" s="292"/>
      <c r="O15" s="293"/>
      <c r="P15" s="294"/>
    </row>
    <row r="16" spans="1:19">
      <c r="B16" s="298"/>
      <c r="I16" s="299"/>
      <c r="K16" s="291"/>
      <c r="L16" s="292"/>
      <c r="M16" s="292"/>
      <c r="N16" s="292"/>
      <c r="O16" s="293"/>
      <c r="P16" s="294"/>
    </row>
    <row r="17" spans="2:16">
      <c r="B17" s="298"/>
      <c r="I17" s="299"/>
      <c r="K17" s="291"/>
      <c r="L17" s="292"/>
      <c r="M17" s="292"/>
      <c r="N17" s="292"/>
      <c r="O17" s="293"/>
      <c r="P17" s="294"/>
    </row>
    <row r="18" spans="2:16">
      <c r="B18" s="298"/>
      <c r="I18" s="299"/>
      <c r="K18" s="291"/>
      <c r="L18" s="292"/>
      <c r="M18" s="292"/>
      <c r="N18" s="292"/>
      <c r="O18" s="293"/>
      <c r="P18" s="294"/>
    </row>
    <row r="19" spans="2:16">
      <c r="B19" s="298"/>
      <c r="I19" s="299"/>
      <c r="K19" s="291"/>
      <c r="L19" s="292"/>
      <c r="M19" s="292"/>
      <c r="N19" s="292"/>
      <c r="O19" s="293"/>
      <c r="P19" s="294"/>
    </row>
    <row r="20" spans="2:16">
      <c r="B20" s="298"/>
      <c r="I20" s="299"/>
      <c r="K20" s="291"/>
      <c r="L20" s="292"/>
      <c r="M20" s="292"/>
      <c r="N20" s="292"/>
      <c r="O20" s="293"/>
      <c r="P20" s="294"/>
    </row>
    <row r="21" spans="2:16">
      <c r="B21" s="298"/>
      <c r="I21" s="299"/>
      <c r="K21" s="291"/>
      <c r="L21" s="292"/>
      <c r="M21" s="292"/>
      <c r="N21" s="292"/>
      <c r="O21" s="293"/>
      <c r="P21" s="294"/>
    </row>
    <row r="22" spans="2:16">
      <c r="B22" s="298"/>
      <c r="I22" s="299"/>
      <c r="K22" s="291"/>
      <c r="L22" s="292"/>
      <c r="M22" s="292"/>
      <c r="N22" s="292"/>
      <c r="O22" s="293"/>
      <c r="P22" s="294"/>
    </row>
    <row r="23" spans="2:16">
      <c r="B23" s="298"/>
      <c r="I23" s="299"/>
      <c r="K23" s="291"/>
      <c r="L23" s="292"/>
      <c r="M23" s="292"/>
      <c r="N23" s="292"/>
      <c r="O23" s="293"/>
      <c r="P23" s="294"/>
    </row>
    <row r="24" spans="2:16">
      <c r="B24" s="298"/>
      <c r="I24" s="299"/>
      <c r="K24" s="291"/>
      <c r="L24" s="292"/>
      <c r="M24" s="292"/>
      <c r="N24" s="292"/>
      <c r="O24" s="293"/>
      <c r="P24" s="294"/>
    </row>
    <row r="25" spans="2:16">
      <c r="B25" s="298"/>
      <c r="I25" s="299"/>
      <c r="K25" s="291"/>
      <c r="L25" s="292"/>
      <c r="M25" s="292"/>
      <c r="N25" s="292"/>
      <c r="O25" s="293"/>
      <c r="P25" s="294"/>
    </row>
    <row r="26" spans="2:16">
      <c r="B26" s="298"/>
      <c r="I26" s="299"/>
      <c r="K26" s="291"/>
      <c r="L26" s="292"/>
      <c r="M26" s="292"/>
      <c r="N26" s="292"/>
      <c r="O26" s="293"/>
      <c r="P26" s="294"/>
    </row>
    <row r="27" spans="2:16">
      <c r="B27" s="298"/>
      <c r="I27" s="299"/>
      <c r="K27" s="291"/>
      <c r="L27" s="292"/>
      <c r="M27" s="292"/>
      <c r="N27" s="292"/>
      <c r="O27" s="293"/>
      <c r="P27" s="294"/>
    </row>
    <row r="28" spans="2:16">
      <c r="B28" s="298"/>
      <c r="I28" s="299"/>
      <c r="K28" s="291"/>
      <c r="L28" s="292"/>
      <c r="M28" s="292"/>
      <c r="N28" s="292"/>
      <c r="O28" s="293"/>
      <c r="P28" s="294"/>
    </row>
    <row r="29" spans="2:16">
      <c r="B29" s="298"/>
      <c r="I29" s="299"/>
      <c r="K29" s="291"/>
      <c r="L29" s="292"/>
      <c r="M29" s="292"/>
      <c r="N29" s="292"/>
      <c r="O29" s="293"/>
      <c r="P29" s="294"/>
    </row>
    <row r="30" spans="2:16">
      <c r="B30" s="298"/>
      <c r="I30" s="299"/>
      <c r="K30" s="291"/>
      <c r="L30" s="292"/>
      <c r="M30" s="292"/>
      <c r="N30" s="292"/>
      <c r="O30" s="293"/>
      <c r="P30" s="294"/>
    </row>
    <row r="31" spans="2:16">
      <c r="B31" s="298"/>
      <c r="I31" s="299"/>
      <c r="K31" s="291"/>
      <c r="L31" s="292"/>
      <c r="M31" s="292"/>
      <c r="N31" s="292"/>
      <c r="O31" s="293"/>
      <c r="P31" s="294"/>
    </row>
    <row r="32" spans="2:16">
      <c r="B32" s="298"/>
      <c r="I32" s="299"/>
      <c r="K32" s="291"/>
      <c r="L32" s="292"/>
      <c r="M32" s="292"/>
      <c r="N32" s="292"/>
      <c r="O32" s="293"/>
      <c r="P32" s="294"/>
    </row>
    <row r="33" spans="2:16" ht="13.5" thickBot="1">
      <c r="B33" s="300"/>
      <c r="C33" s="301"/>
      <c r="D33" s="301"/>
      <c r="E33" s="301"/>
      <c r="F33" s="301"/>
      <c r="G33" s="301"/>
      <c r="H33" s="301"/>
      <c r="I33" s="302"/>
      <c r="K33" s="291"/>
      <c r="L33" s="292"/>
      <c r="M33" s="292"/>
      <c r="N33" s="292"/>
      <c r="O33" s="293"/>
      <c r="P33" s="294"/>
    </row>
    <row r="34" spans="2:16">
      <c r="K34" s="291"/>
      <c r="L34" s="292"/>
      <c r="M34" s="292"/>
      <c r="N34" s="292"/>
      <c r="O34" s="293"/>
      <c r="P34" s="294"/>
    </row>
    <row r="35" spans="2:16">
      <c r="K35" s="291"/>
      <c r="L35" s="292"/>
      <c r="M35" s="292"/>
      <c r="N35" s="292"/>
      <c r="O35" s="293"/>
      <c r="P35" s="294"/>
    </row>
    <row r="36" spans="2:16">
      <c r="K36" s="291"/>
      <c r="L36" s="292"/>
      <c r="M36" s="292"/>
      <c r="N36" s="292"/>
      <c r="O36" s="293"/>
      <c r="P36" s="294"/>
    </row>
    <row r="37" spans="2:16">
      <c r="K37" s="291"/>
      <c r="L37" s="292"/>
      <c r="M37" s="292"/>
      <c r="N37" s="292"/>
      <c r="O37" s="293"/>
      <c r="P37" s="294"/>
    </row>
    <row r="38" spans="2:16">
      <c r="K38" s="291"/>
      <c r="L38" s="292"/>
      <c r="M38" s="292"/>
      <c r="N38" s="292"/>
      <c r="O38" s="293"/>
      <c r="P38" s="294"/>
    </row>
    <row r="39" spans="2:16">
      <c r="K39" s="291"/>
      <c r="L39" s="292"/>
      <c r="M39" s="292"/>
      <c r="N39" s="292"/>
      <c r="O39" s="293"/>
      <c r="P39" s="294"/>
    </row>
    <row r="40" spans="2:16">
      <c r="K40" s="291"/>
      <c r="L40" s="292"/>
      <c r="M40" s="292"/>
      <c r="N40" s="292"/>
      <c r="O40" s="293"/>
      <c r="P40" s="294"/>
    </row>
    <row r="41" spans="2:16">
      <c r="K41" s="291"/>
      <c r="L41" s="292"/>
      <c r="M41" s="292"/>
      <c r="N41" s="292"/>
      <c r="O41" s="293"/>
      <c r="P41" s="294"/>
    </row>
    <row r="42" spans="2:16">
      <c r="K42" s="291"/>
      <c r="L42" s="292"/>
      <c r="M42" s="292"/>
      <c r="N42" s="292"/>
      <c r="O42" s="293"/>
      <c r="P42" s="294"/>
    </row>
    <row r="43" spans="2:16">
      <c r="K43" s="291"/>
      <c r="L43" s="292"/>
      <c r="M43" s="292"/>
      <c r="N43" s="292"/>
      <c r="O43" s="293"/>
      <c r="P43" s="294"/>
    </row>
    <row r="44" spans="2:16">
      <c r="K44" s="291"/>
      <c r="L44" s="292"/>
      <c r="M44" s="292"/>
      <c r="N44" s="292"/>
      <c r="O44" s="293"/>
      <c r="P44" s="294"/>
    </row>
    <row r="45" spans="2:16">
      <c r="K45" s="291"/>
      <c r="L45" s="292"/>
      <c r="M45" s="292"/>
      <c r="N45" s="292"/>
      <c r="O45" s="293"/>
      <c r="P45" s="294"/>
    </row>
    <row r="46" spans="2:16">
      <c r="K46" s="291"/>
      <c r="L46" s="292"/>
      <c r="M46" s="292"/>
      <c r="N46" s="292"/>
      <c r="O46" s="293"/>
      <c r="P46" s="294"/>
    </row>
    <row r="47" spans="2:16">
      <c r="K47" s="291"/>
      <c r="L47" s="292"/>
      <c r="M47" s="292"/>
      <c r="N47" s="292"/>
      <c r="O47" s="293"/>
      <c r="P47" s="294"/>
    </row>
    <row r="48" spans="2:16">
      <c r="K48" s="291"/>
      <c r="L48" s="292"/>
      <c r="M48" s="292"/>
      <c r="N48" s="292"/>
      <c r="O48" s="293"/>
      <c r="P48" s="294"/>
    </row>
    <row r="49" spans="11:16">
      <c r="K49" s="291"/>
      <c r="L49" s="292"/>
      <c r="M49" s="292"/>
      <c r="N49" s="292"/>
      <c r="O49" s="293"/>
      <c r="P49" s="294"/>
    </row>
    <row r="50" spans="11:16">
      <c r="K50" s="291"/>
      <c r="L50" s="292"/>
      <c r="M50" s="292"/>
      <c r="N50" s="292"/>
      <c r="O50" s="293"/>
      <c r="P50" s="294"/>
    </row>
    <row r="51" spans="11:16">
      <c r="K51" s="291"/>
      <c r="L51" s="292"/>
      <c r="M51" s="292"/>
      <c r="N51" s="292"/>
      <c r="O51" s="293"/>
      <c r="P51" s="294"/>
    </row>
    <row r="52" spans="11:16">
      <c r="K52" s="291"/>
      <c r="L52" s="292"/>
      <c r="M52" s="292"/>
      <c r="N52" s="292"/>
      <c r="O52" s="293"/>
      <c r="P52" s="294"/>
    </row>
    <row r="53" spans="11:16">
      <c r="K53" s="291"/>
      <c r="L53" s="292"/>
      <c r="M53" s="292"/>
      <c r="N53" s="292"/>
      <c r="O53" s="293"/>
      <c r="P53" s="294"/>
    </row>
    <row r="54" spans="11:16">
      <c r="K54" s="291"/>
      <c r="L54" s="292"/>
      <c r="M54" s="292"/>
      <c r="N54" s="292"/>
      <c r="O54" s="293"/>
      <c r="P54" s="294"/>
    </row>
    <row r="55" spans="11:16">
      <c r="K55" s="291"/>
      <c r="L55" s="292"/>
      <c r="M55" s="292"/>
      <c r="N55" s="292"/>
      <c r="O55" s="293"/>
      <c r="P55" s="294"/>
    </row>
    <row r="56" spans="11:16">
      <c r="K56" s="291"/>
      <c r="L56" s="292"/>
      <c r="M56" s="292"/>
      <c r="N56" s="292"/>
      <c r="O56" s="293"/>
      <c r="P56" s="294"/>
    </row>
    <row r="57" spans="11:16">
      <c r="K57" s="291"/>
      <c r="L57" s="292"/>
      <c r="M57" s="292"/>
      <c r="N57" s="292"/>
      <c r="O57" s="293"/>
      <c r="P57" s="294"/>
    </row>
    <row r="58" spans="11:16">
      <c r="K58" s="291"/>
      <c r="L58" s="292"/>
      <c r="M58" s="292"/>
      <c r="N58" s="292"/>
      <c r="O58" s="293"/>
      <c r="P58" s="294"/>
    </row>
    <row r="59" spans="11:16">
      <c r="K59" s="291"/>
      <c r="L59" s="292"/>
      <c r="M59" s="292"/>
      <c r="N59" s="292"/>
      <c r="O59" s="293"/>
      <c r="P59" s="294"/>
    </row>
    <row r="60" spans="11:16">
      <c r="K60" s="291"/>
      <c r="L60" s="292"/>
      <c r="M60" s="292"/>
      <c r="N60" s="292"/>
      <c r="O60" s="293"/>
      <c r="P60" s="294"/>
    </row>
    <row r="61" spans="11:16">
      <c r="K61" s="291"/>
      <c r="L61" s="292"/>
      <c r="M61" s="292"/>
      <c r="N61" s="292"/>
      <c r="O61" s="293"/>
      <c r="P61" s="294"/>
    </row>
    <row r="62" spans="11:16">
      <c r="K62" s="291"/>
      <c r="L62" s="292"/>
      <c r="M62" s="292"/>
      <c r="N62" s="292"/>
      <c r="O62" s="293"/>
      <c r="P62" s="294"/>
    </row>
    <row r="63" spans="11:16">
      <c r="K63" s="291"/>
      <c r="L63" s="292"/>
      <c r="M63" s="292"/>
      <c r="N63" s="292"/>
      <c r="O63" s="293"/>
      <c r="P63" s="294"/>
    </row>
    <row r="64" spans="11:16">
      <c r="K64" s="291"/>
      <c r="L64" s="292"/>
      <c r="M64" s="292"/>
      <c r="N64" s="292"/>
      <c r="O64" s="293"/>
      <c r="P64" s="294"/>
    </row>
    <row r="65" spans="11:16">
      <c r="K65" s="291"/>
      <c r="L65" s="292"/>
      <c r="M65" s="292"/>
      <c r="N65" s="292"/>
      <c r="O65" s="293"/>
      <c r="P65" s="294"/>
    </row>
    <row r="66" spans="11:16">
      <c r="K66" s="291"/>
      <c r="L66" s="292"/>
      <c r="M66" s="292"/>
      <c r="N66" s="292"/>
      <c r="O66" s="293"/>
      <c r="P66" s="294"/>
    </row>
    <row r="67" spans="11:16">
      <c r="K67" s="291"/>
      <c r="L67" s="292"/>
      <c r="M67" s="292"/>
      <c r="N67" s="292"/>
      <c r="O67" s="293"/>
      <c r="P67" s="294"/>
    </row>
    <row r="68" spans="11:16">
      <c r="K68" s="291"/>
      <c r="L68" s="292"/>
      <c r="M68" s="292"/>
      <c r="N68" s="292"/>
      <c r="O68" s="293"/>
      <c r="P68" s="294"/>
    </row>
    <row r="69" spans="11:16">
      <c r="K69" s="291"/>
      <c r="L69" s="292"/>
      <c r="M69" s="292"/>
      <c r="N69" s="292"/>
      <c r="O69" s="293"/>
      <c r="P69" s="294"/>
    </row>
    <row r="70" spans="11:16">
      <c r="K70" s="291"/>
      <c r="L70" s="292"/>
      <c r="M70" s="292"/>
      <c r="N70" s="292"/>
      <c r="O70" s="293"/>
      <c r="P70" s="294"/>
    </row>
    <row r="71" spans="11:16">
      <c r="K71" s="291"/>
      <c r="L71" s="292"/>
      <c r="M71" s="292"/>
      <c r="N71" s="292"/>
      <c r="O71" s="293"/>
      <c r="P71" s="294"/>
    </row>
    <row r="72" spans="11:16">
      <c r="K72" s="291"/>
      <c r="L72" s="292"/>
      <c r="M72" s="292"/>
      <c r="N72" s="292"/>
      <c r="O72" s="293"/>
      <c r="P72" s="294"/>
    </row>
    <row r="73" spans="11:16">
      <c r="K73" s="291"/>
      <c r="L73" s="292"/>
      <c r="M73" s="292"/>
      <c r="N73" s="292"/>
      <c r="O73" s="293"/>
      <c r="P73" s="294"/>
    </row>
    <row r="74" spans="11:16">
      <c r="K74" s="291"/>
      <c r="L74" s="292"/>
      <c r="M74" s="292"/>
      <c r="N74" s="292"/>
      <c r="O74" s="293"/>
      <c r="P74" s="294"/>
    </row>
    <row r="75" spans="11:16">
      <c r="K75" s="291"/>
      <c r="L75" s="292"/>
      <c r="M75" s="292"/>
      <c r="N75" s="292"/>
      <c r="O75" s="293"/>
      <c r="P75" s="294"/>
    </row>
    <row r="76" spans="11:16">
      <c r="K76" s="291"/>
      <c r="L76" s="292"/>
      <c r="M76" s="292"/>
      <c r="N76" s="292"/>
      <c r="O76" s="293"/>
      <c r="P76" s="294"/>
    </row>
    <row r="77" spans="11:16">
      <c r="K77" s="291"/>
      <c r="L77" s="292"/>
      <c r="M77" s="292"/>
      <c r="N77" s="292"/>
      <c r="O77" s="293"/>
      <c r="P77" s="294"/>
    </row>
    <row r="78" spans="11:16">
      <c r="K78" s="291"/>
      <c r="L78" s="292"/>
      <c r="M78" s="292"/>
      <c r="N78" s="292"/>
      <c r="O78" s="293"/>
      <c r="P78" s="294"/>
    </row>
    <row r="79" spans="11:16">
      <c r="K79" s="291"/>
      <c r="L79" s="292"/>
      <c r="M79" s="292"/>
      <c r="N79" s="292"/>
      <c r="O79" s="293"/>
      <c r="P79" s="294"/>
    </row>
    <row r="80" spans="11:16">
      <c r="K80" s="291"/>
      <c r="L80" s="292"/>
      <c r="M80" s="292"/>
      <c r="N80" s="292"/>
      <c r="O80" s="293"/>
      <c r="P80" s="294"/>
    </row>
    <row r="81" spans="11:16">
      <c r="K81" s="291"/>
      <c r="L81" s="292"/>
      <c r="M81" s="292"/>
      <c r="N81" s="292"/>
      <c r="O81" s="293"/>
      <c r="P81" s="294"/>
    </row>
    <row r="82" spans="11:16">
      <c r="K82" s="291"/>
      <c r="L82" s="292"/>
      <c r="M82" s="292"/>
      <c r="N82" s="292"/>
      <c r="O82" s="293"/>
      <c r="P82" s="294"/>
    </row>
    <row r="83" spans="11:16">
      <c r="K83" s="291"/>
      <c r="L83" s="292"/>
      <c r="M83" s="292"/>
      <c r="N83" s="292"/>
      <c r="O83" s="293"/>
      <c r="P83" s="294"/>
    </row>
    <row r="84" spans="11:16">
      <c r="K84" s="291"/>
      <c r="L84" s="292"/>
      <c r="M84" s="292"/>
      <c r="N84" s="292"/>
      <c r="O84" s="293"/>
      <c r="P84" s="294"/>
    </row>
    <row r="85" spans="11:16">
      <c r="K85" s="291"/>
      <c r="L85" s="292"/>
      <c r="M85" s="292"/>
      <c r="N85" s="292"/>
      <c r="O85" s="293"/>
      <c r="P85" s="294"/>
    </row>
    <row r="86" spans="11:16">
      <c r="K86" s="291"/>
      <c r="L86" s="292"/>
      <c r="M86" s="292"/>
      <c r="N86" s="292"/>
      <c r="O86" s="293"/>
      <c r="P86" s="294"/>
    </row>
    <row r="87" spans="11:16">
      <c r="K87" s="291"/>
      <c r="L87" s="292"/>
      <c r="M87" s="292"/>
      <c r="N87" s="292"/>
      <c r="O87" s="293"/>
      <c r="P87" s="294"/>
    </row>
    <row r="88" spans="11:16">
      <c r="K88" s="291"/>
      <c r="L88" s="292"/>
      <c r="M88" s="292"/>
      <c r="N88" s="292"/>
      <c r="O88" s="293"/>
      <c r="P88" s="294"/>
    </row>
    <row r="89" spans="11:16">
      <c r="K89" s="291"/>
      <c r="L89" s="292"/>
      <c r="M89" s="292"/>
      <c r="N89" s="292"/>
      <c r="O89" s="293"/>
      <c r="P89" s="294"/>
    </row>
    <row r="90" spans="11:16">
      <c r="K90" s="291"/>
      <c r="L90" s="292"/>
      <c r="M90" s="292"/>
      <c r="N90" s="292"/>
      <c r="O90" s="293"/>
      <c r="P90" s="294"/>
    </row>
    <row r="91" spans="11:16">
      <c r="K91" s="291"/>
      <c r="L91" s="292"/>
      <c r="M91" s="292"/>
      <c r="N91" s="292"/>
      <c r="O91" s="293"/>
      <c r="P91" s="294"/>
    </row>
    <row r="92" spans="11:16">
      <c r="K92" s="291"/>
      <c r="L92" s="292"/>
      <c r="M92" s="292"/>
      <c r="N92" s="292"/>
      <c r="O92" s="293"/>
      <c r="P92" s="294"/>
    </row>
    <row r="93" spans="11:16">
      <c r="K93" s="291"/>
      <c r="L93" s="292"/>
      <c r="M93" s="292"/>
      <c r="N93" s="292"/>
      <c r="O93" s="293"/>
      <c r="P93" s="294"/>
    </row>
    <row r="94" spans="11:16">
      <c r="K94" s="291"/>
      <c r="L94" s="292"/>
      <c r="M94" s="292"/>
      <c r="N94" s="292"/>
      <c r="O94" s="293"/>
      <c r="P94" s="294"/>
    </row>
    <row r="95" spans="11:16">
      <c r="K95" s="291"/>
      <c r="L95" s="292"/>
      <c r="M95" s="292"/>
      <c r="N95" s="292"/>
      <c r="O95" s="293"/>
      <c r="P95" s="294"/>
    </row>
    <row r="96" spans="11:16">
      <c r="K96" s="291"/>
      <c r="L96" s="292"/>
      <c r="M96" s="292"/>
      <c r="N96" s="292"/>
      <c r="O96" s="293"/>
      <c r="P96" s="294"/>
    </row>
    <row r="97" spans="11:16">
      <c r="K97" s="291"/>
      <c r="L97" s="292"/>
      <c r="M97" s="292"/>
      <c r="N97" s="292"/>
      <c r="O97" s="293"/>
      <c r="P97" s="294"/>
    </row>
    <row r="98" spans="11:16">
      <c r="K98" s="291"/>
      <c r="L98" s="292"/>
      <c r="M98" s="292"/>
      <c r="N98" s="292"/>
      <c r="O98" s="293"/>
      <c r="P98" s="294"/>
    </row>
    <row r="99" spans="11:16">
      <c r="K99" s="291"/>
      <c r="L99" s="292"/>
      <c r="M99" s="292"/>
      <c r="N99" s="292"/>
      <c r="O99" s="293"/>
      <c r="P99" s="294"/>
    </row>
    <row r="100" spans="11:16">
      <c r="K100" s="291"/>
      <c r="L100" s="292"/>
      <c r="M100" s="292"/>
      <c r="N100" s="292"/>
      <c r="O100" s="293"/>
      <c r="P100" s="294"/>
    </row>
    <row r="101" spans="11:16">
      <c r="K101" s="291"/>
      <c r="L101" s="292"/>
      <c r="M101" s="292"/>
      <c r="N101" s="292"/>
      <c r="O101" s="293"/>
      <c r="P101" s="294"/>
    </row>
    <row r="102" spans="11:16">
      <c r="K102" s="291"/>
      <c r="L102" s="292"/>
      <c r="M102" s="292"/>
      <c r="N102" s="292"/>
      <c r="O102" s="293"/>
      <c r="P102" s="294"/>
    </row>
    <row r="103" spans="11:16">
      <c r="K103" s="291"/>
      <c r="L103" s="292"/>
      <c r="M103" s="292"/>
      <c r="N103" s="292"/>
      <c r="O103" s="293"/>
      <c r="P103" s="294"/>
    </row>
    <row r="104" spans="11:16">
      <c r="K104" s="291"/>
      <c r="L104" s="292"/>
      <c r="M104" s="292"/>
      <c r="N104" s="292"/>
      <c r="O104" s="293"/>
      <c r="P104" s="294"/>
    </row>
    <row r="105" spans="11:16">
      <c r="K105" s="291"/>
      <c r="L105" s="292"/>
      <c r="M105" s="292"/>
      <c r="N105" s="292"/>
      <c r="O105" s="293"/>
      <c r="P105" s="294"/>
    </row>
    <row r="106" spans="11:16">
      <c r="K106" s="291"/>
      <c r="L106" s="292"/>
      <c r="M106" s="292"/>
      <c r="N106" s="292"/>
      <c r="O106" s="293"/>
      <c r="P106" s="294"/>
    </row>
    <row r="107" spans="11:16">
      <c r="K107" s="291"/>
      <c r="L107" s="292"/>
      <c r="M107" s="292"/>
      <c r="N107" s="292"/>
      <c r="O107" s="293"/>
      <c r="P107" s="294"/>
    </row>
    <row r="108" spans="11:16">
      <c r="K108" s="291"/>
      <c r="L108" s="292"/>
      <c r="M108" s="292"/>
      <c r="N108" s="292"/>
      <c r="O108" s="293"/>
      <c r="P108" s="294"/>
    </row>
    <row r="109" spans="11:16">
      <c r="K109" s="291"/>
      <c r="L109" s="292"/>
      <c r="M109" s="292"/>
      <c r="N109" s="292"/>
      <c r="O109" s="293"/>
      <c r="P109" s="294"/>
    </row>
    <row r="110" spans="11:16">
      <c r="K110" s="291"/>
      <c r="L110" s="292"/>
      <c r="M110" s="292"/>
      <c r="N110" s="292"/>
      <c r="O110" s="293"/>
      <c r="P110" s="294"/>
    </row>
    <row r="111" spans="11:16">
      <c r="K111" s="291"/>
      <c r="L111" s="292"/>
      <c r="M111" s="292"/>
      <c r="N111" s="292"/>
      <c r="O111" s="293"/>
      <c r="P111" s="294"/>
    </row>
    <row r="112" spans="11:16">
      <c r="K112" s="291"/>
      <c r="L112" s="292"/>
      <c r="M112" s="292"/>
      <c r="N112" s="292"/>
      <c r="O112" s="293"/>
      <c r="P112" s="294"/>
    </row>
    <row r="113" spans="11:16">
      <c r="K113" s="291"/>
      <c r="L113" s="292"/>
      <c r="M113" s="292"/>
      <c r="N113" s="292"/>
      <c r="O113" s="293"/>
      <c r="P113" s="294"/>
    </row>
    <row r="114" spans="11:16">
      <c r="K114" s="291"/>
      <c r="L114" s="292"/>
      <c r="M114" s="292"/>
      <c r="N114" s="292"/>
      <c r="O114" s="293"/>
      <c r="P114" s="294"/>
    </row>
    <row r="115" spans="11:16">
      <c r="K115" s="291"/>
      <c r="L115" s="292"/>
      <c r="M115" s="292"/>
      <c r="N115" s="292"/>
      <c r="O115" s="293"/>
      <c r="P115" s="294"/>
    </row>
    <row r="116" spans="11:16">
      <c r="K116" s="291"/>
      <c r="L116" s="292"/>
      <c r="M116" s="292"/>
      <c r="N116" s="292"/>
      <c r="O116" s="293"/>
      <c r="P116" s="294"/>
    </row>
    <row r="117" spans="11:16">
      <c r="K117" s="291"/>
      <c r="L117" s="292"/>
      <c r="M117" s="292"/>
      <c r="N117" s="292"/>
      <c r="O117" s="293"/>
      <c r="P117" s="294"/>
    </row>
    <row r="118" spans="11:16">
      <c r="K118" s="291"/>
      <c r="L118" s="292"/>
      <c r="M118" s="292"/>
      <c r="N118" s="292"/>
      <c r="O118" s="293"/>
      <c r="P118" s="294"/>
    </row>
    <row r="119" spans="11:16">
      <c r="K119" s="291"/>
      <c r="L119" s="292"/>
      <c r="M119" s="292"/>
      <c r="N119" s="292"/>
      <c r="O119" s="293"/>
      <c r="P119" s="294"/>
    </row>
    <row r="120" spans="11:16">
      <c r="K120" s="291"/>
      <c r="L120" s="292"/>
      <c r="M120" s="292"/>
      <c r="N120" s="292"/>
      <c r="O120" s="293"/>
      <c r="P120" s="294"/>
    </row>
    <row r="121" spans="11:16">
      <c r="K121" s="291"/>
      <c r="L121" s="292"/>
      <c r="M121" s="292"/>
      <c r="N121" s="292"/>
      <c r="O121" s="293"/>
      <c r="P121" s="294"/>
    </row>
    <row r="122" spans="11:16">
      <c r="K122" s="291"/>
      <c r="L122" s="292"/>
      <c r="M122" s="292"/>
      <c r="N122" s="292"/>
      <c r="O122" s="293"/>
      <c r="P122" s="294"/>
    </row>
    <row r="123" spans="11:16">
      <c r="K123" s="291"/>
      <c r="L123" s="292"/>
      <c r="M123" s="292"/>
      <c r="N123" s="292"/>
      <c r="O123" s="293"/>
      <c r="P123" s="294"/>
    </row>
    <row r="124" spans="11:16">
      <c r="K124" s="291"/>
      <c r="L124" s="292"/>
      <c r="M124" s="292"/>
      <c r="N124" s="292"/>
      <c r="O124" s="293"/>
      <c r="P124" s="294"/>
    </row>
    <row r="125" spans="11:16">
      <c r="K125" s="291"/>
      <c r="L125" s="292"/>
      <c r="M125" s="292"/>
      <c r="N125" s="292"/>
      <c r="O125" s="293"/>
      <c r="P125" s="294"/>
    </row>
    <row r="126" spans="11:16">
      <c r="K126" s="291"/>
      <c r="L126" s="292"/>
      <c r="M126" s="292"/>
      <c r="N126" s="292"/>
      <c r="O126" s="293"/>
      <c r="P126" s="294"/>
    </row>
    <row r="127" spans="11:16">
      <c r="K127" s="291"/>
      <c r="L127" s="292"/>
      <c r="M127" s="292"/>
      <c r="N127" s="292"/>
      <c r="O127" s="293"/>
      <c r="P127" s="294"/>
    </row>
    <row r="128" spans="11:16">
      <c r="K128" s="291"/>
      <c r="L128" s="292"/>
      <c r="M128" s="292"/>
      <c r="N128" s="292"/>
      <c r="O128" s="293"/>
      <c r="P128" s="294"/>
    </row>
    <row r="129" spans="11:16">
      <c r="K129" s="291"/>
      <c r="L129" s="292"/>
      <c r="M129" s="292"/>
      <c r="N129" s="292"/>
      <c r="O129" s="293"/>
      <c r="P129" s="294"/>
    </row>
    <row r="130" spans="11:16">
      <c r="K130" s="291"/>
      <c r="L130" s="292"/>
      <c r="M130" s="292"/>
      <c r="N130" s="292"/>
      <c r="O130" s="293"/>
      <c r="P130" s="294"/>
    </row>
    <row r="131" spans="11:16">
      <c r="K131" s="291"/>
      <c r="L131" s="292"/>
      <c r="M131" s="292"/>
      <c r="N131" s="292"/>
      <c r="O131" s="293"/>
      <c r="P131" s="294"/>
    </row>
    <row r="132" spans="11:16">
      <c r="K132" s="291"/>
      <c r="L132" s="292"/>
      <c r="M132" s="292"/>
      <c r="N132" s="292"/>
      <c r="O132" s="293"/>
      <c r="P132" s="294"/>
    </row>
    <row r="133" spans="11:16">
      <c r="K133" s="291"/>
      <c r="L133" s="292"/>
      <c r="M133" s="292"/>
      <c r="N133" s="292"/>
      <c r="O133" s="293"/>
      <c r="P133" s="294"/>
    </row>
    <row r="134" spans="11:16">
      <c r="K134" s="291"/>
      <c r="L134" s="292"/>
      <c r="M134" s="292"/>
      <c r="N134" s="292"/>
      <c r="O134" s="293"/>
    </row>
    <row r="135" spans="11:16">
      <c r="K135" s="291"/>
      <c r="L135" s="292"/>
      <c r="M135" s="292"/>
      <c r="N135" s="292"/>
      <c r="O135" s="293"/>
    </row>
    <row r="136" spans="11:16">
      <c r="K136" s="291"/>
      <c r="L136" s="292"/>
      <c r="M136" s="292"/>
      <c r="N136" s="292"/>
      <c r="O136" s="293"/>
    </row>
    <row r="137" spans="11:16">
      <c r="K137" s="291"/>
      <c r="L137" s="292"/>
      <c r="M137" s="292"/>
      <c r="N137" s="292"/>
      <c r="O137" s="293"/>
    </row>
    <row r="138" spans="11:16">
      <c r="K138" s="291"/>
      <c r="L138" s="292"/>
      <c r="M138" s="292"/>
      <c r="N138" s="292"/>
      <c r="O138" s="293"/>
    </row>
    <row r="139" spans="11:16">
      <c r="K139" s="291"/>
      <c r="L139" s="292"/>
      <c r="M139" s="292"/>
      <c r="N139" s="292"/>
      <c r="O139" s="293"/>
    </row>
    <row r="140" spans="11:16">
      <c r="K140" s="291"/>
      <c r="L140" s="292"/>
      <c r="M140" s="292"/>
      <c r="N140" s="292"/>
      <c r="O140" s="293"/>
    </row>
    <row r="141" spans="11:16">
      <c r="K141" s="291"/>
      <c r="L141" s="292"/>
      <c r="M141" s="292"/>
      <c r="N141" s="292"/>
      <c r="O141" s="293"/>
    </row>
    <row r="142" spans="11:16">
      <c r="K142" s="291"/>
      <c r="L142" s="292"/>
      <c r="M142" s="292"/>
      <c r="N142" s="292"/>
      <c r="O142" s="293"/>
    </row>
    <row r="143" spans="11:16">
      <c r="K143" s="291"/>
      <c r="L143" s="292"/>
      <c r="M143" s="292"/>
      <c r="N143" s="292"/>
      <c r="O143" s="293"/>
    </row>
    <row r="144" spans="11:16">
      <c r="K144" s="291"/>
      <c r="L144" s="292"/>
      <c r="M144" s="292"/>
      <c r="N144" s="292"/>
      <c r="O144" s="293"/>
    </row>
    <row r="145" spans="11:15">
      <c r="K145" s="291"/>
      <c r="L145" s="292"/>
      <c r="M145" s="292"/>
      <c r="N145" s="292"/>
      <c r="O145" s="293"/>
    </row>
    <row r="146" spans="11:15">
      <c r="K146" s="291"/>
      <c r="L146" s="292"/>
      <c r="M146" s="292"/>
      <c r="N146" s="292"/>
      <c r="O146" s="293"/>
    </row>
    <row r="147" spans="11:15">
      <c r="K147" s="291"/>
      <c r="L147" s="292"/>
      <c r="M147" s="292"/>
      <c r="N147" s="292"/>
      <c r="O147" s="293"/>
    </row>
    <row r="148" spans="11:15">
      <c r="K148" s="303"/>
      <c r="L148" s="292"/>
      <c r="M148" s="292"/>
      <c r="N148" s="292"/>
      <c r="O148" s="293"/>
    </row>
    <row r="149" spans="11:15">
      <c r="K149" s="303"/>
      <c r="L149" s="292"/>
      <c r="M149" s="292"/>
      <c r="N149" s="292"/>
      <c r="O149" s="293"/>
    </row>
  </sheetData>
  <sheetProtection algorithmName="SHA-512" hashValue="SyHIhmIGn4kB+MayCn9p80VODifBDkx1cSZEjlgSMaNimrDmud0r1NXoJ0IyJGxG+c2knyFnx6YvBUBa7AxG1A==" saltValue="4vzOne8oHGHD8+c6Smd5tA==" spinCount="100000" sheet="1" selectLockedCells="1"/>
  <phoneticPr fontId="3"/>
  <conditionalFormatting sqref="I4">
    <cfRule type="expression" dxfId="5" priority="2">
      <formula>$I$6="OK"</formula>
    </cfRule>
  </conditionalFormatting>
  <conditionalFormatting sqref="I7">
    <cfRule type="expression" dxfId="4" priority="1">
      <formula>$I$5="OK"</formula>
    </cfRule>
  </conditionalFormatting>
  <dataValidations count="1">
    <dataValidation allowBlank="1" showInputMessage="1" sqref="C7" xr:uid="{B5FD241D-8012-488B-9DD3-F5CE0A140ED7}"/>
  </dataValidations>
  <pageMargins left="0.78700000000000003" right="0.78700000000000003" top="0.98399999999999999" bottom="0.98399999999999999" header="0.51200000000000001" footer="0.51200000000000001"/>
  <pageSetup paperSize="9" scale="96"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rgb="FFFFFF00"/>
  </sheetPr>
  <dimension ref="A1:L53"/>
  <sheetViews>
    <sheetView view="pageBreakPreview" zoomScaleNormal="75" zoomScaleSheetLayoutView="100" workbookViewId="0">
      <selection activeCell="N19" sqref="N19"/>
    </sheetView>
  </sheetViews>
  <sheetFormatPr defaultColWidth="9" defaultRowHeight="13"/>
  <cols>
    <col min="1" max="2" width="3.26953125" style="44" customWidth="1"/>
    <col min="3" max="6" width="11.08984375" style="44" customWidth="1"/>
    <col min="7" max="7" width="9.36328125" style="44" customWidth="1"/>
    <col min="8" max="8" width="9" style="44"/>
    <col min="9" max="9" width="5.90625" style="44" customWidth="1"/>
    <col min="10" max="10" width="9" style="44"/>
    <col min="11" max="11" width="9.7265625" style="44" customWidth="1"/>
    <col min="12" max="16384" width="9" style="44"/>
  </cols>
  <sheetData>
    <row r="1" spans="1:12">
      <c r="A1" s="9" t="s">
        <v>153</v>
      </c>
      <c r="K1" s="45"/>
    </row>
    <row r="2" spans="1:12">
      <c r="A2" s="46"/>
      <c r="B2" s="46"/>
      <c r="C2" s="46"/>
      <c r="D2" s="46"/>
      <c r="E2" s="46"/>
      <c r="G2" s="47" t="s">
        <v>106</v>
      </c>
      <c r="H2" s="46"/>
      <c r="I2" s="46"/>
      <c r="J2" s="46"/>
      <c r="K2" s="46"/>
      <c r="L2" s="46"/>
    </row>
    <row r="3" spans="1:12">
      <c r="A3" s="46"/>
      <c r="B3" s="46"/>
      <c r="C3" s="46"/>
      <c r="F3" s="48" t="s">
        <v>107</v>
      </c>
      <c r="G3" s="46"/>
      <c r="H3" s="46" t="s">
        <v>108</v>
      </c>
      <c r="I3" s="46"/>
      <c r="J3" s="46"/>
      <c r="K3" s="46"/>
      <c r="L3" s="46"/>
    </row>
    <row r="4" spans="1:12">
      <c r="A4" s="46"/>
      <c r="B4" s="46"/>
      <c r="C4" s="46"/>
      <c r="D4" s="46"/>
      <c r="E4" s="46"/>
      <c r="G4" s="47" t="s">
        <v>109</v>
      </c>
      <c r="H4" s="46"/>
      <c r="I4" s="46"/>
      <c r="J4" s="46"/>
      <c r="K4" s="46"/>
      <c r="L4" s="46"/>
    </row>
    <row r="5" spans="1:12" ht="10.5" customHeight="1">
      <c r="A5" s="46"/>
      <c r="B5" s="46"/>
      <c r="C5" s="46"/>
      <c r="D5" s="46"/>
      <c r="E5" s="46"/>
      <c r="F5" s="49"/>
      <c r="G5" s="46"/>
      <c r="H5" s="46"/>
      <c r="I5" s="46"/>
      <c r="J5" s="46"/>
      <c r="K5" s="46"/>
      <c r="L5" s="46"/>
    </row>
    <row r="6" spans="1:12" ht="19.5" customHeight="1">
      <c r="A6" s="50"/>
      <c r="B6" s="51"/>
      <c r="C6" s="51"/>
      <c r="D6" s="51"/>
      <c r="E6" s="52" t="s">
        <v>110</v>
      </c>
      <c r="G6" s="51"/>
      <c r="H6" s="51"/>
      <c r="I6" s="51"/>
      <c r="J6" s="74" t="s">
        <v>154</v>
      </c>
      <c r="K6" s="53"/>
      <c r="L6" s="46"/>
    </row>
    <row r="7" spans="1:12">
      <c r="A7" s="903" t="s">
        <v>111</v>
      </c>
      <c r="B7" s="904"/>
      <c r="C7" s="905"/>
      <c r="D7" s="905"/>
      <c r="E7" s="674"/>
      <c r="F7" s="674"/>
      <c r="G7" s="674"/>
      <c r="H7" s="674"/>
      <c r="I7" s="675"/>
      <c r="J7" s="54" t="s">
        <v>155</v>
      </c>
      <c r="K7" s="55"/>
      <c r="L7" s="46"/>
    </row>
    <row r="8" spans="1:12">
      <c r="A8" s="54"/>
      <c r="B8" s="46"/>
      <c r="C8" s="46"/>
      <c r="D8" s="46"/>
      <c r="E8" s="56" t="s">
        <v>112</v>
      </c>
      <c r="G8" s="46"/>
      <c r="H8" s="46"/>
      <c r="I8" s="46"/>
      <c r="J8" s="57"/>
      <c r="K8" s="58"/>
      <c r="L8" s="46"/>
    </row>
    <row r="9" spans="1:12" ht="20.149999999999999" customHeight="1">
      <c r="A9" s="54"/>
      <c r="B9" s="46"/>
      <c r="C9" s="59" t="s">
        <v>113</v>
      </c>
      <c r="E9" s="46"/>
      <c r="F9" s="46"/>
      <c r="G9" s="46"/>
      <c r="H9" s="46"/>
      <c r="I9" s="46"/>
      <c r="J9" s="57"/>
      <c r="K9" s="58"/>
      <c r="L9" s="46"/>
    </row>
    <row r="10" spans="1:12">
      <c r="A10" s="903" t="s">
        <v>114</v>
      </c>
      <c r="B10" s="904"/>
      <c r="C10" s="905"/>
      <c r="D10" s="674"/>
      <c r="E10" s="674"/>
      <c r="F10" s="674"/>
      <c r="G10" s="674"/>
      <c r="H10" s="674"/>
      <c r="I10" s="675"/>
      <c r="J10" s="54"/>
      <c r="K10" s="55"/>
      <c r="L10" s="46"/>
    </row>
    <row r="11" spans="1:12">
      <c r="A11" s="54"/>
      <c r="B11" s="46"/>
      <c r="C11" s="60" t="s">
        <v>115</v>
      </c>
      <c r="E11" s="46"/>
      <c r="F11" s="46"/>
      <c r="G11" s="46"/>
      <c r="H11" s="46"/>
      <c r="I11" s="46"/>
      <c r="J11" s="54"/>
      <c r="K11" s="55"/>
      <c r="L11" s="46"/>
    </row>
    <row r="12" spans="1:12">
      <c r="A12" s="54"/>
      <c r="B12" s="46"/>
      <c r="C12" s="60"/>
      <c r="E12" s="46"/>
      <c r="F12" s="46"/>
      <c r="G12" s="46"/>
      <c r="H12" s="46"/>
      <c r="I12" s="46"/>
      <c r="J12" s="54"/>
      <c r="K12" s="55"/>
      <c r="L12" s="46"/>
    </row>
    <row r="13" spans="1:12" ht="20.149999999999999" customHeight="1">
      <c r="A13" s="906" t="s">
        <v>138</v>
      </c>
      <c r="B13" s="907"/>
      <c r="C13" s="908"/>
      <c r="D13" s="908"/>
      <c r="E13" s="61"/>
      <c r="F13" s="46"/>
      <c r="G13" s="46"/>
      <c r="H13" s="46"/>
      <c r="I13" s="46"/>
      <c r="J13" s="54"/>
      <c r="K13" s="55"/>
      <c r="L13" s="46"/>
    </row>
    <row r="14" spans="1:12" ht="20.149999999999999" customHeight="1">
      <c r="A14" s="922" t="s">
        <v>389</v>
      </c>
      <c r="B14" s="923"/>
      <c r="C14" s="923"/>
      <c r="D14" s="923"/>
      <c r="E14" s="46"/>
      <c r="F14" s="46"/>
      <c r="G14" s="46"/>
      <c r="H14" s="46"/>
      <c r="I14" s="46"/>
      <c r="J14" s="54"/>
      <c r="K14" s="55"/>
      <c r="L14" s="46"/>
    </row>
    <row r="15" spans="1:12" ht="20.149999999999999" customHeight="1">
      <c r="A15" s="54"/>
      <c r="B15" s="46"/>
      <c r="C15" s="46"/>
      <c r="D15" s="46"/>
      <c r="E15" s="46" t="s">
        <v>116</v>
      </c>
      <c r="F15" s="940">
        <f>事前相談書!H17</f>
        <v>0</v>
      </c>
      <c r="G15" s="940"/>
      <c r="H15" s="940"/>
      <c r="I15" s="941"/>
      <c r="J15" s="54"/>
      <c r="K15" s="55"/>
      <c r="L15" s="46"/>
    </row>
    <row r="16" spans="1:12" ht="20.149999999999999" customHeight="1">
      <c r="A16" s="54"/>
      <c r="B16" s="46"/>
      <c r="C16" s="46"/>
      <c r="D16" s="46"/>
      <c r="E16" s="46"/>
      <c r="F16" s="940"/>
      <c r="G16" s="940"/>
      <c r="H16" s="940"/>
      <c r="I16" s="941"/>
      <c r="J16" s="54"/>
      <c r="K16" s="55"/>
      <c r="L16" s="46"/>
    </row>
    <row r="17" spans="1:12" ht="20.149999999999999" customHeight="1">
      <c r="A17" s="54"/>
      <c r="B17" s="46"/>
      <c r="C17" s="46"/>
      <c r="D17" s="46"/>
      <c r="E17" s="46" t="s">
        <v>117</v>
      </c>
      <c r="F17" s="940">
        <f>事前相談書!H19</f>
        <v>0</v>
      </c>
      <c r="G17" s="940"/>
      <c r="H17" s="940"/>
      <c r="I17" s="941"/>
      <c r="J17" s="54"/>
      <c r="K17" s="55"/>
      <c r="L17" s="46"/>
    </row>
    <row r="18" spans="1:12" ht="20.149999999999999" customHeight="1">
      <c r="A18" s="62"/>
      <c r="B18" s="49"/>
      <c r="C18" s="49"/>
      <c r="D18" s="49"/>
      <c r="E18" s="49"/>
      <c r="F18" s="942"/>
      <c r="G18" s="942"/>
      <c r="H18" s="942"/>
      <c r="I18" s="943"/>
      <c r="J18" s="62"/>
      <c r="K18" s="63"/>
      <c r="L18" s="46"/>
    </row>
    <row r="19" spans="1:12" ht="29.25" customHeight="1">
      <c r="A19" s="909" t="s">
        <v>118</v>
      </c>
      <c r="B19" s="64" t="s">
        <v>119</v>
      </c>
      <c r="C19" s="911" t="s">
        <v>120</v>
      </c>
      <c r="D19" s="912"/>
      <c r="E19" s="912"/>
      <c r="F19" s="913"/>
      <c r="G19" s="914">
        <f>事前相談書!G8</f>
        <v>0</v>
      </c>
      <c r="H19" s="915"/>
      <c r="I19" s="915"/>
      <c r="J19" s="915"/>
      <c r="K19" s="916"/>
      <c r="L19" s="46"/>
    </row>
    <row r="20" spans="1:12" ht="29.25" customHeight="1">
      <c r="A20" s="910"/>
      <c r="B20" s="64" t="s">
        <v>121</v>
      </c>
      <c r="C20" s="911" t="s">
        <v>122</v>
      </c>
      <c r="D20" s="912"/>
      <c r="E20" s="912"/>
      <c r="F20" s="913"/>
      <c r="G20" s="917">
        <f>事前相談チェックシート!R5*10000</f>
        <v>0</v>
      </c>
      <c r="H20" s="918"/>
      <c r="I20" s="918"/>
      <c r="J20" s="918"/>
      <c r="K20" s="919"/>
      <c r="L20" s="46"/>
    </row>
    <row r="21" spans="1:12" ht="18" customHeight="1">
      <c r="A21" s="910"/>
      <c r="B21" s="897" t="s">
        <v>123</v>
      </c>
      <c r="C21" s="899" t="s">
        <v>124</v>
      </c>
      <c r="D21" s="920"/>
      <c r="E21" s="920"/>
      <c r="F21" s="921"/>
      <c r="G21" s="944">
        <f>事前相談書!G14</f>
        <v>0</v>
      </c>
      <c r="H21" s="945"/>
      <c r="I21" s="945"/>
      <c r="J21" s="945"/>
      <c r="K21" s="946"/>
      <c r="L21" s="46"/>
    </row>
    <row r="22" spans="1:12" ht="11.25" customHeight="1">
      <c r="A22" s="910"/>
      <c r="B22" s="898"/>
      <c r="C22" s="901"/>
      <c r="D22" s="901"/>
      <c r="E22" s="901"/>
      <c r="F22" s="902"/>
      <c r="G22" s="947"/>
      <c r="H22" s="948"/>
      <c r="I22" s="948"/>
      <c r="J22" s="948"/>
      <c r="K22" s="949"/>
      <c r="L22" s="46"/>
    </row>
    <row r="23" spans="1:12" ht="18" customHeight="1">
      <c r="A23" s="910"/>
      <c r="B23" s="897" t="s">
        <v>125</v>
      </c>
      <c r="C23" s="899" t="s">
        <v>126</v>
      </c>
      <c r="D23" s="899"/>
      <c r="E23" s="899"/>
      <c r="F23" s="900"/>
      <c r="G23" s="944"/>
      <c r="H23" s="945"/>
      <c r="I23" s="945"/>
      <c r="J23" s="945"/>
      <c r="K23" s="946"/>
      <c r="L23" s="46"/>
    </row>
    <row r="24" spans="1:12" ht="11.25" customHeight="1">
      <c r="A24" s="910"/>
      <c r="B24" s="898"/>
      <c r="C24" s="901"/>
      <c r="D24" s="901"/>
      <c r="E24" s="901"/>
      <c r="F24" s="902"/>
      <c r="G24" s="947"/>
      <c r="H24" s="948"/>
      <c r="I24" s="948"/>
      <c r="J24" s="948"/>
      <c r="K24" s="949"/>
      <c r="L24" s="46"/>
    </row>
    <row r="25" spans="1:12" ht="29.25" customHeight="1">
      <c r="A25" s="910"/>
      <c r="B25" s="64" t="s">
        <v>127</v>
      </c>
      <c r="C25" s="911" t="s">
        <v>128</v>
      </c>
      <c r="D25" s="912"/>
      <c r="E25" s="912"/>
      <c r="F25" s="913"/>
      <c r="G25" s="925" t="s">
        <v>138</v>
      </c>
      <c r="H25" s="926"/>
      <c r="I25" s="926"/>
      <c r="J25" s="926"/>
      <c r="K25" s="927"/>
      <c r="L25" s="46"/>
    </row>
    <row r="26" spans="1:12" ht="29.25" customHeight="1">
      <c r="A26" s="910"/>
      <c r="B26" s="64" t="s">
        <v>129</v>
      </c>
      <c r="C26" s="911" t="s">
        <v>130</v>
      </c>
      <c r="D26" s="911"/>
      <c r="E26" s="911"/>
      <c r="F26" s="924"/>
      <c r="G26" s="925" t="s">
        <v>138</v>
      </c>
      <c r="H26" s="926"/>
      <c r="I26" s="926"/>
      <c r="J26" s="926"/>
      <c r="K26" s="927"/>
      <c r="L26" s="46"/>
    </row>
    <row r="27" spans="1:12" ht="29.25" customHeight="1">
      <c r="A27" s="910"/>
      <c r="B27" s="64" t="s">
        <v>131</v>
      </c>
      <c r="C27" s="928" t="s">
        <v>132</v>
      </c>
      <c r="D27" s="929"/>
      <c r="E27" s="929"/>
      <c r="F27" s="930"/>
      <c r="G27" s="925" t="s">
        <v>138</v>
      </c>
      <c r="H27" s="926"/>
      <c r="I27" s="926"/>
      <c r="J27" s="926"/>
      <c r="K27" s="927"/>
      <c r="L27" s="46"/>
    </row>
    <row r="28" spans="1:12" ht="29.25" customHeight="1">
      <c r="A28" s="910"/>
      <c r="B28" s="64" t="s">
        <v>133</v>
      </c>
      <c r="C28" s="911" t="s">
        <v>134</v>
      </c>
      <c r="D28" s="911"/>
      <c r="E28" s="911"/>
      <c r="F28" s="924"/>
      <c r="G28" s="925" t="s">
        <v>138</v>
      </c>
      <c r="H28" s="926"/>
      <c r="I28" s="926"/>
      <c r="J28" s="926"/>
      <c r="K28" s="927"/>
      <c r="L28" s="46"/>
    </row>
    <row r="29" spans="1:12" ht="29.25" customHeight="1">
      <c r="A29" s="910"/>
      <c r="B29" s="64" t="s">
        <v>135</v>
      </c>
      <c r="C29" s="928" t="s">
        <v>136</v>
      </c>
      <c r="D29" s="929"/>
      <c r="E29" s="929"/>
      <c r="F29" s="930"/>
      <c r="G29" s="950"/>
      <c r="H29" s="951"/>
      <c r="I29" s="951"/>
      <c r="J29" s="951"/>
      <c r="K29" s="952"/>
      <c r="L29" s="46"/>
    </row>
    <row r="30" spans="1:12" ht="20.149999999999999" customHeight="1">
      <c r="A30" s="67" t="s">
        <v>137</v>
      </c>
      <c r="B30" s="68"/>
      <c r="C30" s="68"/>
      <c r="D30" s="69"/>
      <c r="E30" s="925" t="s">
        <v>138</v>
      </c>
      <c r="F30" s="937"/>
      <c r="G30" s="937"/>
      <c r="H30" s="938" t="s">
        <v>480</v>
      </c>
      <c r="I30" s="934"/>
      <c r="J30" s="934"/>
      <c r="K30" s="939"/>
      <c r="L30" s="46"/>
    </row>
    <row r="31" spans="1:12" ht="20.149999999999999" customHeight="1">
      <c r="A31" s="67" t="s">
        <v>139</v>
      </c>
      <c r="B31" s="70"/>
      <c r="C31" s="70"/>
      <c r="D31" s="71"/>
      <c r="E31" s="933"/>
      <c r="F31" s="934"/>
      <c r="G31" s="934"/>
      <c r="H31" s="934"/>
      <c r="I31" s="935"/>
      <c r="J31" s="935"/>
      <c r="K31" s="936"/>
      <c r="L31" s="46"/>
    </row>
    <row r="32" spans="1:12" ht="20.149999999999999" customHeight="1">
      <c r="A32" s="67" t="s">
        <v>140</v>
      </c>
      <c r="B32" s="68"/>
      <c r="C32" s="68"/>
      <c r="D32" s="69"/>
      <c r="E32" s="925" t="s">
        <v>138</v>
      </c>
      <c r="F32" s="937"/>
      <c r="G32" s="937"/>
      <c r="H32" s="938" t="s">
        <v>480</v>
      </c>
      <c r="I32" s="934"/>
      <c r="J32" s="934"/>
      <c r="K32" s="939"/>
      <c r="L32" s="46"/>
    </row>
    <row r="33" spans="1:12" ht="13.5" customHeight="1">
      <c r="A33" s="72" t="s">
        <v>141</v>
      </c>
      <c r="B33" s="46"/>
      <c r="C33" s="65"/>
      <c r="D33" s="66"/>
      <c r="E33" s="66"/>
      <c r="F33" s="66"/>
      <c r="G33" s="66"/>
      <c r="H33" s="51"/>
      <c r="I33" s="8"/>
      <c r="J33" s="8"/>
      <c r="K33" s="8"/>
      <c r="L33" s="46"/>
    </row>
    <row r="34" spans="1:12" ht="13.5" customHeight="1">
      <c r="B34" s="73" t="s">
        <v>119</v>
      </c>
      <c r="C34" s="46" t="s">
        <v>142</v>
      </c>
      <c r="D34"/>
      <c r="E34"/>
      <c r="F34"/>
      <c r="G34"/>
      <c r="H34" s="904" t="s">
        <v>143</v>
      </c>
      <c r="I34" s="674"/>
      <c r="J34" s="674"/>
      <c r="K34" s="674"/>
      <c r="L34" s="46"/>
    </row>
    <row r="35" spans="1:12" ht="13.5" customHeight="1">
      <c r="A35" s="46"/>
      <c r="B35" s="73"/>
      <c r="C35" s="46" t="s">
        <v>144</v>
      </c>
      <c r="D35"/>
      <c r="E35"/>
      <c r="F35"/>
      <c r="G35"/>
      <c r="H35" s="674"/>
      <c r="I35" s="674"/>
      <c r="J35" s="674"/>
      <c r="K35" s="674"/>
      <c r="L35" s="46"/>
    </row>
    <row r="36" spans="1:12" ht="13.5" customHeight="1">
      <c r="A36" s="46"/>
      <c r="B36" s="73"/>
      <c r="C36" s="46" t="s">
        <v>145</v>
      </c>
      <c r="E36" s="46"/>
      <c r="F36" s="46"/>
      <c r="G36" s="46"/>
      <c r="H36" s="46"/>
      <c r="I36" s="46"/>
      <c r="J36" s="46"/>
      <c r="K36" s="46"/>
      <c r="L36" s="46"/>
    </row>
    <row r="37" spans="1:12" ht="13.5" customHeight="1">
      <c r="A37" s="46"/>
      <c r="B37" s="73" t="s">
        <v>121</v>
      </c>
      <c r="C37" s="931" t="s">
        <v>146</v>
      </c>
      <c r="D37" s="932"/>
      <c r="E37" s="932"/>
      <c r="F37" s="932"/>
      <c r="G37" s="932"/>
      <c r="H37" s="932"/>
      <c r="I37" s="932"/>
      <c r="J37" s="932"/>
      <c r="K37" s="932"/>
      <c r="L37" s="46"/>
    </row>
    <row r="38" spans="1:12" ht="13.5" customHeight="1">
      <c r="A38" s="46"/>
      <c r="B38" s="73"/>
      <c r="C38" s="932"/>
      <c r="D38" s="932"/>
      <c r="E38" s="932"/>
      <c r="F38" s="932"/>
      <c r="G38" s="932"/>
      <c r="H38" s="932"/>
      <c r="I38" s="932"/>
      <c r="J38" s="932"/>
      <c r="K38" s="932"/>
      <c r="L38" s="46"/>
    </row>
    <row r="39" spans="1:12" ht="13.5" customHeight="1">
      <c r="A39" s="46"/>
      <c r="B39" s="73" t="s">
        <v>123</v>
      </c>
      <c r="C39" s="46" t="s">
        <v>147</v>
      </c>
      <c r="E39" s="46"/>
      <c r="F39" s="46"/>
      <c r="G39" s="46"/>
      <c r="H39" s="46"/>
      <c r="I39" s="46"/>
      <c r="J39" s="46"/>
      <c r="K39" s="46"/>
      <c r="L39" s="46"/>
    </row>
    <row r="40" spans="1:12" ht="13.5" customHeight="1">
      <c r="A40" s="46"/>
      <c r="B40" s="73" t="s">
        <v>125</v>
      </c>
      <c r="C40" s="931" t="s">
        <v>148</v>
      </c>
      <c r="D40" s="932"/>
      <c r="E40" s="932"/>
      <c r="F40" s="932"/>
      <c r="G40" s="932"/>
      <c r="H40" s="932"/>
      <c r="I40" s="932"/>
      <c r="J40" s="932"/>
      <c r="K40" s="932"/>
      <c r="L40" s="46"/>
    </row>
    <row r="41" spans="1:12" ht="13.5" customHeight="1">
      <c r="A41" s="46"/>
      <c r="B41" s="73"/>
      <c r="C41" s="932"/>
      <c r="D41" s="932"/>
      <c r="E41" s="932"/>
      <c r="F41" s="932"/>
      <c r="G41" s="932"/>
      <c r="H41" s="932"/>
      <c r="I41" s="932"/>
      <c r="J41" s="932"/>
      <c r="K41" s="932"/>
      <c r="L41" s="46"/>
    </row>
    <row r="42" spans="1:12" ht="13.5" customHeight="1">
      <c r="A42" s="46"/>
      <c r="B42" s="73"/>
      <c r="C42" s="932"/>
      <c r="D42" s="932"/>
      <c r="E42" s="932"/>
      <c r="F42" s="932"/>
      <c r="G42" s="932"/>
      <c r="H42" s="932"/>
      <c r="I42" s="932"/>
      <c r="J42" s="932"/>
      <c r="K42" s="932"/>
      <c r="L42" s="46"/>
    </row>
    <row r="43" spans="1:12" ht="13.5" customHeight="1">
      <c r="A43" s="46"/>
      <c r="B43" s="73" t="s">
        <v>127</v>
      </c>
      <c r="C43" s="931" t="s">
        <v>149</v>
      </c>
      <c r="D43" s="932"/>
      <c r="E43" s="932"/>
      <c r="F43" s="932"/>
      <c r="G43" s="932"/>
      <c r="H43" s="932"/>
      <c r="I43" s="932"/>
      <c r="J43" s="932"/>
      <c r="K43" s="932"/>
      <c r="L43" s="46"/>
    </row>
    <row r="44" spans="1:12" ht="13.5" customHeight="1">
      <c r="A44" s="46"/>
      <c r="B44" s="73"/>
      <c r="C44" s="932"/>
      <c r="D44" s="932"/>
      <c r="E44" s="932"/>
      <c r="F44" s="932"/>
      <c r="G44" s="932"/>
      <c r="H44" s="932"/>
      <c r="I44" s="932"/>
      <c r="J44" s="932"/>
      <c r="K44" s="932"/>
      <c r="L44" s="46"/>
    </row>
    <row r="45" spans="1:12" ht="13.5" customHeight="1">
      <c r="A45" s="46"/>
      <c r="B45" s="73"/>
      <c r="C45" s="932"/>
      <c r="D45" s="932"/>
      <c r="E45" s="932"/>
      <c r="F45" s="932"/>
      <c r="G45" s="932"/>
      <c r="H45" s="932"/>
      <c r="I45" s="932"/>
      <c r="J45" s="932"/>
      <c r="K45" s="932"/>
      <c r="L45" s="46"/>
    </row>
    <row r="46" spans="1:12">
      <c r="A46" s="46"/>
      <c r="B46" s="46"/>
      <c r="C46" s="46"/>
      <c r="D46" s="46"/>
      <c r="E46" s="46"/>
      <c r="F46" s="46"/>
      <c r="G46" s="46"/>
      <c r="H46" s="46"/>
      <c r="I46" s="46"/>
      <c r="J46" s="46"/>
      <c r="K46" s="46"/>
      <c r="L46" s="46"/>
    </row>
    <row r="53" spans="4:4">
      <c r="D53" s="44" t="s">
        <v>150</v>
      </c>
    </row>
  </sheetData>
  <sheetProtection selectLockedCells="1"/>
  <mergeCells count="36">
    <mergeCell ref="F15:I16"/>
    <mergeCell ref="F17:I18"/>
    <mergeCell ref="G21:K22"/>
    <mergeCell ref="G23:K24"/>
    <mergeCell ref="E30:G30"/>
    <mergeCell ref="H30:K30"/>
    <mergeCell ref="G26:K26"/>
    <mergeCell ref="C27:F27"/>
    <mergeCell ref="G27:K27"/>
    <mergeCell ref="G29:K29"/>
    <mergeCell ref="C25:F25"/>
    <mergeCell ref="G25:K25"/>
    <mergeCell ref="C26:F26"/>
    <mergeCell ref="C43:K45"/>
    <mergeCell ref="E31:K31"/>
    <mergeCell ref="E32:G32"/>
    <mergeCell ref="H32:K32"/>
    <mergeCell ref="H34:K35"/>
    <mergeCell ref="C37:K38"/>
    <mergeCell ref="C40:K42"/>
    <mergeCell ref="B23:B24"/>
    <mergeCell ref="C23:F24"/>
    <mergeCell ref="A7:I7"/>
    <mergeCell ref="A10:I10"/>
    <mergeCell ref="A13:D13"/>
    <mergeCell ref="A19:A29"/>
    <mergeCell ref="C19:F19"/>
    <mergeCell ref="G19:K19"/>
    <mergeCell ref="C20:F20"/>
    <mergeCell ref="G20:K20"/>
    <mergeCell ref="B21:B22"/>
    <mergeCell ref="C21:F22"/>
    <mergeCell ref="A14:D14"/>
    <mergeCell ref="C28:F28"/>
    <mergeCell ref="G28:K28"/>
    <mergeCell ref="C29:F29"/>
  </mergeCells>
  <phoneticPr fontId="3"/>
  <conditionalFormatting sqref="F15:I18">
    <cfRule type="cellIs" dxfId="3" priority="3" operator="equal">
      <formula>0</formula>
    </cfRule>
  </conditionalFormatting>
  <conditionalFormatting sqref="G19:K24">
    <cfRule type="cellIs" dxfId="2" priority="1" operator="equal">
      <formula>0</formula>
    </cfRule>
  </conditionalFormatting>
  <pageMargins left="0.78740157480314965" right="0.78740157480314965" top="0.78740157480314965" bottom="0.59055118110236227" header="0.59055118110236227" footer="0.31496062992125984"/>
  <pageSetup paperSize="9" scale="92" orientation="portrait" horizontalDpi="300" r:id="rId1"/>
  <headerFooter alignWithMargins="0">
    <oddFooter xml:space="preserve">&amp;C&amp;"ＭＳ ゴシック,標準"&amp;9 </oddFooter>
  </headerFooter>
  <ignoredErrors>
    <ignoredError sqref="B19:B29" numberStoredAsText="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5">
    <tabColor rgb="FFC00000"/>
  </sheetPr>
  <dimension ref="A1:K27"/>
  <sheetViews>
    <sheetView view="pageBreakPreview" topLeftCell="A6" zoomScale="115" zoomScaleNormal="85" zoomScaleSheetLayoutView="115" workbookViewId="0">
      <selection activeCell="B26" sqref="B26:K26"/>
    </sheetView>
  </sheetViews>
  <sheetFormatPr defaultRowHeight="13"/>
  <cols>
    <col min="1" max="1" width="18.36328125" customWidth="1"/>
    <col min="2" max="11" width="6.6328125" customWidth="1"/>
    <col min="257" max="257" width="16.453125" customWidth="1"/>
    <col min="258" max="267" width="6.6328125" customWidth="1"/>
    <col min="513" max="513" width="16.453125" customWidth="1"/>
    <col min="514" max="523" width="6.6328125" customWidth="1"/>
    <col min="769" max="769" width="16.453125" customWidth="1"/>
    <col min="770" max="779" width="6.6328125" customWidth="1"/>
    <col min="1025" max="1025" width="16.453125" customWidth="1"/>
    <col min="1026" max="1035" width="6.6328125" customWidth="1"/>
    <col min="1281" max="1281" width="16.453125" customWidth="1"/>
    <col min="1282" max="1291" width="6.6328125" customWidth="1"/>
    <col min="1537" max="1537" width="16.453125" customWidth="1"/>
    <col min="1538" max="1547" width="6.6328125" customWidth="1"/>
    <col min="1793" max="1793" width="16.453125" customWidth="1"/>
    <col min="1794" max="1803" width="6.6328125" customWidth="1"/>
    <col min="2049" max="2049" width="16.453125" customWidth="1"/>
    <col min="2050" max="2059" width="6.6328125" customWidth="1"/>
    <col min="2305" max="2305" width="16.453125" customWidth="1"/>
    <col min="2306" max="2315" width="6.6328125" customWidth="1"/>
    <col min="2561" max="2561" width="16.453125" customWidth="1"/>
    <col min="2562" max="2571" width="6.6328125" customWidth="1"/>
    <col min="2817" max="2817" width="16.453125" customWidth="1"/>
    <col min="2818" max="2827" width="6.6328125" customWidth="1"/>
    <col min="3073" max="3073" width="16.453125" customWidth="1"/>
    <col min="3074" max="3083" width="6.6328125" customWidth="1"/>
    <col min="3329" max="3329" width="16.453125" customWidth="1"/>
    <col min="3330" max="3339" width="6.6328125" customWidth="1"/>
    <col min="3585" max="3585" width="16.453125" customWidth="1"/>
    <col min="3586" max="3595" width="6.6328125" customWidth="1"/>
    <col min="3841" max="3841" width="16.453125" customWidth="1"/>
    <col min="3842" max="3851" width="6.6328125" customWidth="1"/>
    <col min="4097" max="4097" width="16.453125" customWidth="1"/>
    <col min="4098" max="4107" width="6.6328125" customWidth="1"/>
    <col min="4353" max="4353" width="16.453125" customWidth="1"/>
    <col min="4354" max="4363" width="6.6328125" customWidth="1"/>
    <col min="4609" max="4609" width="16.453125" customWidth="1"/>
    <col min="4610" max="4619" width="6.6328125" customWidth="1"/>
    <col min="4865" max="4865" width="16.453125" customWidth="1"/>
    <col min="4866" max="4875" width="6.6328125" customWidth="1"/>
    <col min="5121" max="5121" width="16.453125" customWidth="1"/>
    <col min="5122" max="5131" width="6.6328125" customWidth="1"/>
    <col min="5377" max="5377" width="16.453125" customWidth="1"/>
    <col min="5378" max="5387" width="6.6328125" customWidth="1"/>
    <col min="5633" max="5633" width="16.453125" customWidth="1"/>
    <col min="5634" max="5643" width="6.6328125" customWidth="1"/>
    <col min="5889" max="5889" width="16.453125" customWidth="1"/>
    <col min="5890" max="5899" width="6.6328125" customWidth="1"/>
    <col min="6145" max="6145" width="16.453125" customWidth="1"/>
    <col min="6146" max="6155" width="6.6328125" customWidth="1"/>
    <col min="6401" max="6401" width="16.453125" customWidth="1"/>
    <col min="6402" max="6411" width="6.6328125" customWidth="1"/>
    <col min="6657" max="6657" width="16.453125" customWidth="1"/>
    <col min="6658" max="6667" width="6.6328125" customWidth="1"/>
    <col min="6913" max="6913" width="16.453125" customWidth="1"/>
    <col min="6914" max="6923" width="6.6328125" customWidth="1"/>
    <col min="7169" max="7169" width="16.453125" customWidth="1"/>
    <col min="7170" max="7179" width="6.6328125" customWidth="1"/>
    <col min="7425" max="7425" width="16.453125" customWidth="1"/>
    <col min="7426" max="7435" width="6.6328125" customWidth="1"/>
    <col min="7681" max="7681" width="16.453125" customWidth="1"/>
    <col min="7682" max="7691" width="6.6328125" customWidth="1"/>
    <col min="7937" max="7937" width="16.453125" customWidth="1"/>
    <col min="7938" max="7947" width="6.6328125" customWidth="1"/>
    <col min="8193" max="8193" width="16.453125" customWidth="1"/>
    <col min="8194" max="8203" width="6.6328125" customWidth="1"/>
    <col min="8449" max="8449" width="16.453125" customWidth="1"/>
    <col min="8450" max="8459" width="6.6328125" customWidth="1"/>
    <col min="8705" max="8705" width="16.453125" customWidth="1"/>
    <col min="8706" max="8715" width="6.6328125" customWidth="1"/>
    <col min="8961" max="8961" width="16.453125" customWidth="1"/>
    <col min="8962" max="8971" width="6.6328125" customWidth="1"/>
    <col min="9217" max="9217" width="16.453125" customWidth="1"/>
    <col min="9218" max="9227" width="6.6328125" customWidth="1"/>
    <col min="9473" max="9473" width="16.453125" customWidth="1"/>
    <col min="9474" max="9483" width="6.6328125" customWidth="1"/>
    <col min="9729" max="9729" width="16.453125" customWidth="1"/>
    <col min="9730" max="9739" width="6.6328125" customWidth="1"/>
    <col min="9985" max="9985" width="16.453125" customWidth="1"/>
    <col min="9986" max="9995" width="6.6328125" customWidth="1"/>
    <col min="10241" max="10241" width="16.453125" customWidth="1"/>
    <col min="10242" max="10251" width="6.6328125" customWidth="1"/>
    <col min="10497" max="10497" width="16.453125" customWidth="1"/>
    <col min="10498" max="10507" width="6.6328125" customWidth="1"/>
    <col min="10753" max="10753" width="16.453125" customWidth="1"/>
    <col min="10754" max="10763" width="6.6328125" customWidth="1"/>
    <col min="11009" max="11009" width="16.453125" customWidth="1"/>
    <col min="11010" max="11019" width="6.6328125" customWidth="1"/>
    <col min="11265" max="11265" width="16.453125" customWidth="1"/>
    <col min="11266" max="11275" width="6.6328125" customWidth="1"/>
    <col min="11521" max="11521" width="16.453125" customWidth="1"/>
    <col min="11522" max="11531" width="6.6328125" customWidth="1"/>
    <col min="11777" max="11777" width="16.453125" customWidth="1"/>
    <col min="11778" max="11787" width="6.6328125" customWidth="1"/>
    <col min="12033" max="12033" width="16.453125" customWidth="1"/>
    <col min="12034" max="12043" width="6.6328125" customWidth="1"/>
    <col min="12289" max="12289" width="16.453125" customWidth="1"/>
    <col min="12290" max="12299" width="6.6328125" customWidth="1"/>
    <col min="12545" max="12545" width="16.453125" customWidth="1"/>
    <col min="12546" max="12555" width="6.6328125" customWidth="1"/>
    <col min="12801" max="12801" width="16.453125" customWidth="1"/>
    <col min="12802" max="12811" width="6.6328125" customWidth="1"/>
    <col min="13057" max="13057" width="16.453125" customWidth="1"/>
    <col min="13058" max="13067" width="6.6328125" customWidth="1"/>
    <col min="13313" max="13313" width="16.453125" customWidth="1"/>
    <col min="13314" max="13323" width="6.6328125" customWidth="1"/>
    <col min="13569" max="13569" width="16.453125" customWidth="1"/>
    <col min="13570" max="13579" width="6.6328125" customWidth="1"/>
    <col min="13825" max="13825" width="16.453125" customWidth="1"/>
    <col min="13826" max="13835" width="6.6328125" customWidth="1"/>
    <col min="14081" max="14081" width="16.453125" customWidth="1"/>
    <col min="14082" max="14091" width="6.6328125" customWidth="1"/>
    <col min="14337" max="14337" width="16.453125" customWidth="1"/>
    <col min="14338" max="14347" width="6.6328125" customWidth="1"/>
    <col min="14593" max="14593" width="16.453125" customWidth="1"/>
    <col min="14594" max="14603" width="6.6328125" customWidth="1"/>
    <col min="14849" max="14849" width="16.453125" customWidth="1"/>
    <col min="14850" max="14859" width="6.6328125" customWidth="1"/>
    <col min="15105" max="15105" width="16.453125" customWidth="1"/>
    <col min="15106" max="15115" width="6.6328125" customWidth="1"/>
    <col min="15361" max="15361" width="16.453125" customWidth="1"/>
    <col min="15362" max="15371" width="6.6328125" customWidth="1"/>
    <col min="15617" max="15617" width="16.453125" customWidth="1"/>
    <col min="15618" max="15627" width="6.6328125" customWidth="1"/>
    <col min="15873" max="15873" width="16.453125" customWidth="1"/>
    <col min="15874" max="15883" width="6.6328125" customWidth="1"/>
    <col min="16129" max="16129" width="16.453125" customWidth="1"/>
    <col min="16130" max="16139" width="6.6328125" customWidth="1"/>
  </cols>
  <sheetData>
    <row r="1" spans="1:11">
      <c r="A1" s="46" t="s">
        <v>447</v>
      </c>
    </row>
    <row r="2" spans="1:11" ht="21.75" customHeight="1">
      <c r="A2" s="953" t="s">
        <v>437</v>
      </c>
      <c r="B2" s="954"/>
      <c r="C2" s="954"/>
      <c r="D2" s="954"/>
      <c r="E2" s="954"/>
      <c r="F2" s="954"/>
      <c r="G2" s="954"/>
      <c r="H2" s="954"/>
      <c r="I2" s="954"/>
      <c r="J2" s="954"/>
      <c r="K2" s="955"/>
    </row>
    <row r="3" spans="1:11" ht="40" customHeight="1">
      <c r="A3" s="499" t="s">
        <v>359</v>
      </c>
      <c r="B3" s="958"/>
      <c r="C3" s="959"/>
      <c r="D3" s="959"/>
      <c r="E3" s="959"/>
      <c r="F3" s="959"/>
      <c r="G3" s="959"/>
      <c r="H3" s="959"/>
      <c r="I3" s="959"/>
      <c r="J3" s="959"/>
      <c r="K3" s="960"/>
    </row>
    <row r="4" spans="1:11" ht="40" customHeight="1">
      <c r="A4" s="499" t="s">
        <v>360</v>
      </c>
      <c r="B4" s="958"/>
      <c r="C4" s="959"/>
      <c r="D4" s="959"/>
      <c r="E4" s="959"/>
      <c r="F4" s="959"/>
      <c r="G4" s="959"/>
      <c r="H4" s="959"/>
      <c r="I4" s="959"/>
      <c r="J4" s="959"/>
      <c r="K4" s="960"/>
    </row>
    <row r="5" spans="1:11" ht="40" customHeight="1">
      <c r="A5" s="499" t="s">
        <v>361</v>
      </c>
      <c r="B5" s="958"/>
      <c r="C5" s="959"/>
      <c r="D5" s="959"/>
      <c r="E5" s="959"/>
      <c r="F5" s="959"/>
      <c r="G5" s="959"/>
      <c r="H5" s="959"/>
      <c r="I5" s="959"/>
      <c r="J5" s="959"/>
      <c r="K5" s="960"/>
    </row>
    <row r="6" spans="1:11" ht="40" customHeight="1">
      <c r="A6" s="499" t="s">
        <v>438</v>
      </c>
      <c r="B6" s="958"/>
      <c r="C6" s="959"/>
      <c r="D6" s="959"/>
      <c r="E6" s="959"/>
      <c r="F6" s="959"/>
      <c r="G6" s="959"/>
      <c r="H6" s="959"/>
      <c r="I6" s="959"/>
      <c r="J6" s="959"/>
      <c r="K6" s="960"/>
    </row>
    <row r="7" spans="1:11" ht="40" customHeight="1">
      <c r="A7" s="123" t="s">
        <v>349</v>
      </c>
      <c r="B7" s="956">
        <f>事前相談書!G8</f>
        <v>0</v>
      </c>
      <c r="C7" s="956"/>
      <c r="D7" s="956"/>
      <c r="E7" s="956"/>
      <c r="F7" s="956"/>
      <c r="G7" s="956"/>
      <c r="H7" s="956"/>
      <c r="I7" s="956"/>
      <c r="J7" s="956"/>
      <c r="K7" s="956"/>
    </row>
    <row r="8" spans="1:11" ht="40" customHeight="1">
      <c r="A8" s="123" t="s">
        <v>350</v>
      </c>
      <c r="B8" s="961"/>
      <c r="C8" s="961"/>
      <c r="D8" s="961"/>
      <c r="E8" s="961"/>
      <c r="F8" s="961"/>
      <c r="G8" s="961"/>
      <c r="H8" s="961"/>
      <c r="I8" s="961"/>
      <c r="J8" s="961"/>
      <c r="K8" s="961"/>
    </row>
    <row r="9" spans="1:11" ht="40" customHeight="1">
      <c r="A9" s="123" t="s">
        <v>439</v>
      </c>
      <c r="B9" s="961"/>
      <c r="C9" s="961"/>
      <c r="D9" s="961"/>
      <c r="E9" s="961"/>
      <c r="F9" s="961"/>
      <c r="G9" s="961"/>
      <c r="H9" s="961"/>
      <c r="I9" s="961"/>
      <c r="J9" s="961"/>
      <c r="K9" s="961"/>
    </row>
    <row r="10" spans="1:11" ht="25" customHeight="1">
      <c r="A10" s="956" t="s">
        <v>351</v>
      </c>
      <c r="B10" s="957" t="s">
        <v>448</v>
      </c>
      <c r="C10" s="957" t="s">
        <v>449</v>
      </c>
      <c r="D10" s="957" t="s">
        <v>450</v>
      </c>
      <c r="E10" s="957" t="s">
        <v>36</v>
      </c>
      <c r="F10" s="502" t="s">
        <v>451</v>
      </c>
      <c r="G10" s="502" t="s">
        <v>451</v>
      </c>
      <c r="H10" s="502" t="s">
        <v>338</v>
      </c>
      <c r="I10" s="502" t="s">
        <v>338</v>
      </c>
      <c r="J10" s="502" t="s">
        <v>339</v>
      </c>
      <c r="K10" s="502" t="s">
        <v>339</v>
      </c>
    </row>
    <row r="11" spans="1:11" ht="25" customHeight="1">
      <c r="A11" s="956"/>
      <c r="B11" s="957"/>
      <c r="C11" s="957"/>
      <c r="D11" s="957"/>
      <c r="E11" s="957"/>
      <c r="F11" s="501" t="s">
        <v>352</v>
      </c>
      <c r="G11" s="501" t="s">
        <v>353</v>
      </c>
      <c r="H11" s="501" t="s">
        <v>352</v>
      </c>
      <c r="I11" s="501" t="s">
        <v>353</v>
      </c>
      <c r="J11" s="501" t="s">
        <v>352</v>
      </c>
      <c r="K11" s="501" t="s">
        <v>353</v>
      </c>
    </row>
    <row r="12" spans="1:11" ht="20.149999999999999" customHeight="1">
      <c r="A12" s="956"/>
      <c r="B12" s="125">
        <f>事前相談入力シート!C23*10000</f>
        <v>0</v>
      </c>
      <c r="C12" s="125">
        <f>事前相談入力シート!D23*10000</f>
        <v>0</v>
      </c>
      <c r="D12" s="125">
        <f>事前相談入力シート!E23*10000</f>
        <v>0</v>
      </c>
      <c r="E12" s="125">
        <f>事前相談入力シート!F23*10000</f>
        <v>0</v>
      </c>
      <c r="F12" s="125">
        <f>事前相談入力シート!G23*10000</f>
        <v>0</v>
      </c>
      <c r="G12" s="125">
        <f>事前相談入力シート!H23*10000</f>
        <v>0</v>
      </c>
      <c r="H12" s="125">
        <f>事前相談入力シート!I23*10000</f>
        <v>0</v>
      </c>
      <c r="I12" s="125">
        <f>事前相談入力シート!J23*10000</f>
        <v>0</v>
      </c>
      <c r="J12" s="125">
        <f>事前相談入力シート!K23*10000</f>
        <v>0</v>
      </c>
      <c r="K12" s="125">
        <f>事前相談入力シート!L23*10000</f>
        <v>0</v>
      </c>
    </row>
    <row r="13" spans="1:11" ht="50.15" customHeight="1">
      <c r="A13" s="956"/>
      <c r="B13" s="124" t="s">
        <v>452</v>
      </c>
      <c r="C13" s="124" t="s">
        <v>354</v>
      </c>
      <c r="D13" s="124" t="s">
        <v>355</v>
      </c>
      <c r="E13" s="124" t="s">
        <v>340</v>
      </c>
      <c r="F13" s="124" t="s">
        <v>341</v>
      </c>
      <c r="G13" s="124" t="s">
        <v>356</v>
      </c>
      <c r="H13" s="124" t="s">
        <v>453</v>
      </c>
      <c r="I13" s="124" t="s">
        <v>357</v>
      </c>
      <c r="J13" s="124" t="s">
        <v>342</v>
      </c>
      <c r="K13" s="124" t="s">
        <v>454</v>
      </c>
    </row>
    <row r="14" spans="1:11" ht="20.149999999999999" customHeight="1">
      <c r="A14" s="956"/>
      <c r="B14" s="125">
        <f>事前相談入力シート!M23*10000</f>
        <v>0</v>
      </c>
      <c r="C14" s="125">
        <f>事前相談入力シート!N23*10000</f>
        <v>0</v>
      </c>
      <c r="D14" s="125">
        <f>事前相談入力シート!O23*10000</f>
        <v>0</v>
      </c>
      <c r="E14" s="125">
        <f>事前相談入力シート!P23*10000</f>
        <v>0</v>
      </c>
      <c r="F14" s="125">
        <f>事前相談入力シート!Q23*10000</f>
        <v>0</v>
      </c>
      <c r="G14" s="125">
        <f>事前相談入力シート!R23*10000</f>
        <v>0</v>
      </c>
      <c r="H14" s="125">
        <f>事前相談入力シート!S23*10000</f>
        <v>0</v>
      </c>
      <c r="I14" s="125">
        <f>事前相談入力シート!T23*10000</f>
        <v>0</v>
      </c>
      <c r="J14" s="126">
        <f>事前相談入力シート!U23*10000</f>
        <v>0</v>
      </c>
      <c r="K14" s="126">
        <f>SUM(B12:K12,B14:J14)</f>
        <v>0</v>
      </c>
    </row>
    <row r="15" spans="1:11" ht="25" customHeight="1">
      <c r="A15" s="956" t="s">
        <v>358</v>
      </c>
      <c r="B15" s="957" t="s">
        <v>448</v>
      </c>
      <c r="C15" s="957" t="s">
        <v>449</v>
      </c>
      <c r="D15" s="957" t="s">
        <v>450</v>
      </c>
      <c r="E15" s="957" t="s">
        <v>36</v>
      </c>
      <c r="F15" s="502" t="s">
        <v>451</v>
      </c>
      <c r="G15" s="502" t="s">
        <v>451</v>
      </c>
      <c r="H15" s="502" t="s">
        <v>338</v>
      </c>
      <c r="I15" s="502" t="s">
        <v>338</v>
      </c>
      <c r="J15" s="502" t="s">
        <v>339</v>
      </c>
      <c r="K15" s="502" t="s">
        <v>339</v>
      </c>
    </row>
    <row r="16" spans="1:11" ht="25" customHeight="1">
      <c r="A16" s="956"/>
      <c r="B16" s="957"/>
      <c r="C16" s="957"/>
      <c r="D16" s="957"/>
      <c r="E16" s="957"/>
      <c r="F16" s="501" t="s">
        <v>352</v>
      </c>
      <c r="G16" s="501" t="s">
        <v>353</v>
      </c>
      <c r="H16" s="501" t="s">
        <v>352</v>
      </c>
      <c r="I16" s="501" t="s">
        <v>353</v>
      </c>
      <c r="J16" s="501" t="s">
        <v>352</v>
      </c>
      <c r="K16" s="501" t="s">
        <v>353</v>
      </c>
    </row>
    <row r="17" spans="1:11" ht="20.149999999999999" customHeight="1">
      <c r="A17" s="956"/>
      <c r="B17" s="125">
        <f>事前相談入力シート!C46*10000</f>
        <v>0</v>
      </c>
      <c r="C17" s="125">
        <f>事前相談入力シート!D46*10000</f>
        <v>0</v>
      </c>
      <c r="D17" s="125">
        <f>事前相談入力シート!E46*10000</f>
        <v>0</v>
      </c>
      <c r="E17" s="125">
        <f>事前相談入力シート!F46*10000</f>
        <v>0</v>
      </c>
      <c r="F17" s="125">
        <f>事前相談入力シート!G46*10000</f>
        <v>0</v>
      </c>
      <c r="G17" s="125">
        <f>事前相談入力シート!H46*10000</f>
        <v>0</v>
      </c>
      <c r="H17" s="125">
        <f>事前相談入力シート!I46*10000</f>
        <v>0</v>
      </c>
      <c r="I17" s="125">
        <f>事前相談入力シート!J46*10000</f>
        <v>0</v>
      </c>
      <c r="J17" s="125">
        <f>事前相談入力シート!K46*10000</f>
        <v>0</v>
      </c>
      <c r="K17" s="125">
        <f>事前相談入力シート!L46*10000</f>
        <v>0</v>
      </c>
    </row>
    <row r="18" spans="1:11" ht="50.15" customHeight="1">
      <c r="A18" s="956"/>
      <c r="B18" s="124" t="s">
        <v>452</v>
      </c>
      <c r="C18" s="124" t="s">
        <v>354</v>
      </c>
      <c r="D18" s="124" t="s">
        <v>355</v>
      </c>
      <c r="E18" s="124" t="s">
        <v>340</v>
      </c>
      <c r="F18" s="124" t="s">
        <v>341</v>
      </c>
      <c r="G18" s="124" t="s">
        <v>356</v>
      </c>
      <c r="H18" s="124" t="s">
        <v>453</v>
      </c>
      <c r="I18" s="124" t="s">
        <v>357</v>
      </c>
      <c r="J18" s="124" t="s">
        <v>342</v>
      </c>
      <c r="K18" s="124" t="s">
        <v>454</v>
      </c>
    </row>
    <row r="19" spans="1:11" ht="20.149999999999999" customHeight="1">
      <c r="A19" s="956"/>
      <c r="B19" s="125">
        <f>事前相談入力シート!M46*10000</f>
        <v>0</v>
      </c>
      <c r="C19" s="125">
        <f>事前相談入力シート!N46*10000</f>
        <v>0</v>
      </c>
      <c r="D19" s="125">
        <f>事前相談入力シート!O46*10000</f>
        <v>0</v>
      </c>
      <c r="E19" s="125">
        <f>事前相談入力シート!P46*10000</f>
        <v>0</v>
      </c>
      <c r="F19" s="125">
        <f>事前相談入力シート!Q46*10000</f>
        <v>0</v>
      </c>
      <c r="G19" s="125">
        <f>事前相談入力シート!R46*10000</f>
        <v>0</v>
      </c>
      <c r="H19" s="125">
        <f>事前相談入力シート!S46*10000</f>
        <v>0</v>
      </c>
      <c r="I19" s="125">
        <f>事前相談入力シート!T46*10000</f>
        <v>0</v>
      </c>
      <c r="J19" s="126">
        <f>事前相談入力シート!U46*10000</f>
        <v>0</v>
      </c>
      <c r="K19" s="126">
        <f>SUM(B17:K17,B19:J19)</f>
        <v>0</v>
      </c>
    </row>
    <row r="20" spans="1:11" ht="25" customHeight="1">
      <c r="A20" s="975" t="s">
        <v>343</v>
      </c>
      <c r="B20" s="976" t="s">
        <v>344</v>
      </c>
      <c r="C20" s="976"/>
      <c r="D20" s="976"/>
      <c r="E20" s="977" t="e">
        <f>事前相談チェックシート!R10</f>
        <v>#DIV/0!</v>
      </c>
      <c r="F20" s="977"/>
      <c r="G20" s="976" t="s">
        <v>345</v>
      </c>
      <c r="H20" s="976"/>
      <c r="I20" s="976"/>
      <c r="J20" s="977" t="e">
        <f>事前相談チェックシート!R12</f>
        <v>#DIV/0!</v>
      </c>
      <c r="K20" s="977"/>
    </row>
    <row r="21" spans="1:11" ht="25" customHeight="1">
      <c r="A21" s="975"/>
      <c r="B21" s="976" t="s">
        <v>346</v>
      </c>
      <c r="C21" s="976"/>
      <c r="D21" s="976"/>
      <c r="E21" s="978" t="e">
        <f>事前相談チェックシート!R11</f>
        <v>#DIV/0!</v>
      </c>
      <c r="F21" s="978"/>
      <c r="G21" s="976" t="s">
        <v>347</v>
      </c>
      <c r="H21" s="976"/>
      <c r="I21" s="976"/>
      <c r="J21" s="978" t="e">
        <f>事前相談チェックシート!R13</f>
        <v>#DIV/0!</v>
      </c>
      <c r="K21" s="978"/>
    </row>
    <row r="22" spans="1:11" ht="20.149999999999999" customHeight="1">
      <c r="A22" s="975"/>
      <c r="B22" s="966" t="s">
        <v>348</v>
      </c>
      <c r="C22" s="967"/>
      <c r="D22" s="968"/>
      <c r="E22" s="979" t="s">
        <v>445</v>
      </c>
      <c r="F22" s="980"/>
      <c r="G22" s="981"/>
      <c r="H22" s="982" t="s">
        <v>446</v>
      </c>
      <c r="I22" s="983"/>
      <c r="J22" s="983"/>
      <c r="K22" s="984"/>
    </row>
    <row r="23" spans="1:11" ht="20.149999999999999" customHeight="1">
      <c r="A23" s="975"/>
      <c r="B23" s="969"/>
      <c r="C23" s="970"/>
      <c r="D23" s="971"/>
      <c r="E23" s="985"/>
      <c r="F23" s="986"/>
      <c r="G23" s="987"/>
      <c r="H23" s="985"/>
      <c r="I23" s="986"/>
      <c r="J23" s="986"/>
      <c r="K23" s="987"/>
    </row>
    <row r="24" spans="1:11" ht="20.149999999999999" customHeight="1">
      <c r="A24" s="975"/>
      <c r="B24" s="969"/>
      <c r="C24" s="970"/>
      <c r="D24" s="971"/>
      <c r="E24" s="988"/>
      <c r="F24" s="989"/>
      <c r="G24" s="990"/>
      <c r="H24" s="988"/>
      <c r="I24" s="989"/>
      <c r="J24" s="989"/>
      <c r="K24" s="990"/>
    </row>
    <row r="25" spans="1:11" ht="20.149999999999999" customHeight="1">
      <c r="A25" s="975"/>
      <c r="B25" s="972"/>
      <c r="C25" s="973"/>
      <c r="D25" s="974"/>
      <c r="E25" s="991"/>
      <c r="F25" s="992"/>
      <c r="G25" s="993"/>
      <c r="H25" s="991"/>
      <c r="I25" s="992"/>
      <c r="J25" s="992"/>
      <c r="K25" s="993"/>
    </row>
    <row r="26" spans="1:11" ht="20.149999999999999" customHeight="1">
      <c r="A26" s="499" t="s">
        <v>0</v>
      </c>
      <c r="B26" s="962"/>
      <c r="C26" s="963"/>
      <c r="D26" s="963"/>
      <c r="E26" s="963"/>
      <c r="F26" s="963"/>
      <c r="G26" s="963"/>
      <c r="H26" s="963"/>
      <c r="I26" s="963"/>
      <c r="J26" s="963"/>
      <c r="K26" s="964"/>
    </row>
    <row r="27" spans="1:11" ht="60.75" customHeight="1">
      <c r="A27" s="965" t="s">
        <v>141</v>
      </c>
      <c r="B27" s="965"/>
      <c r="C27" s="965"/>
      <c r="D27" s="965"/>
      <c r="E27" s="965"/>
      <c r="F27" s="965"/>
      <c r="G27" s="965"/>
      <c r="H27" s="965"/>
      <c r="I27" s="965"/>
      <c r="J27" s="965"/>
      <c r="K27" s="965"/>
    </row>
  </sheetData>
  <sheetProtection algorithmName="SHA-512" hashValue="tCymbuy+izBYmiSqb7IWncac1Ordg9A+SHAej4xwsZNiJrvaPs+Dk/RpIKvYT8H1VZg/pQFRz311x5kL3T3hDA==" saltValue="yfem3b5GZRk8QyEQEuqpbA==" spinCount="100000" sheet="1" selectLockedCells="1"/>
  <mergeCells count="34">
    <mergeCell ref="B26:K26"/>
    <mergeCell ref="A27:K27"/>
    <mergeCell ref="B22:D25"/>
    <mergeCell ref="A20:A25"/>
    <mergeCell ref="B20:D20"/>
    <mergeCell ref="E20:F20"/>
    <mergeCell ref="G20:I20"/>
    <mergeCell ref="J20:K20"/>
    <mergeCell ref="B21:D21"/>
    <mergeCell ref="E21:F21"/>
    <mergeCell ref="G21:I21"/>
    <mergeCell ref="J21:K21"/>
    <mergeCell ref="E22:G22"/>
    <mergeCell ref="H22:K22"/>
    <mergeCell ref="E23:G25"/>
    <mergeCell ref="H23:K25"/>
    <mergeCell ref="A15:A19"/>
    <mergeCell ref="B15:B16"/>
    <mergeCell ref="C15:C16"/>
    <mergeCell ref="D15:D16"/>
    <mergeCell ref="E15:E16"/>
    <mergeCell ref="A2:K2"/>
    <mergeCell ref="A10:A14"/>
    <mergeCell ref="B10:B11"/>
    <mergeCell ref="C10:C11"/>
    <mergeCell ref="D10:D11"/>
    <mergeCell ref="E10:E11"/>
    <mergeCell ref="B3:K3"/>
    <mergeCell ref="B4:K4"/>
    <mergeCell ref="B5:K5"/>
    <mergeCell ref="B6:K6"/>
    <mergeCell ref="B7:K7"/>
    <mergeCell ref="B8:K8"/>
    <mergeCell ref="B9:K9"/>
  </mergeCells>
  <phoneticPr fontId="3"/>
  <conditionalFormatting sqref="B3:K9">
    <cfRule type="cellIs" dxfId="1" priority="3" operator="equal">
      <formula>0</formula>
    </cfRule>
  </conditionalFormatting>
  <conditionalFormatting sqref="E23 H23">
    <cfRule type="expression" dxfId="0" priority="1">
      <formula>$E$23=0</formula>
    </cfRule>
  </conditionalFormatting>
  <pageMargins left="0.70866141732283472" right="0.70866141732283472" top="0.74803149606299213" bottom="0.74803149606299213" header="0.31496062992125984" footer="0.31496062992125984"/>
  <pageSetup paperSize="9" scale="8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24"/>
  <dimension ref="B1:H147"/>
  <sheetViews>
    <sheetView workbookViewId="0">
      <selection activeCell="H18" sqref="H18"/>
    </sheetView>
  </sheetViews>
  <sheetFormatPr defaultRowHeight="13"/>
  <cols>
    <col min="2" max="2" width="11.6328125" bestFit="1" customWidth="1"/>
    <col min="3" max="5" width="11" bestFit="1" customWidth="1"/>
    <col min="7" max="7" width="11" bestFit="1" customWidth="1"/>
    <col min="8" max="8" width="33.36328125" bestFit="1" customWidth="1"/>
  </cols>
  <sheetData>
    <row r="1" spans="2:8">
      <c r="B1" t="s">
        <v>94</v>
      </c>
      <c r="G1" s="21">
        <f>MAX(G4:G147)</f>
        <v>127</v>
      </c>
    </row>
    <row r="2" spans="2:8">
      <c r="B2" s="7" t="s">
        <v>90</v>
      </c>
      <c r="C2" s="7" t="s">
        <v>91</v>
      </c>
      <c r="D2" s="7" t="s">
        <v>92</v>
      </c>
      <c r="E2" s="7" t="s">
        <v>93</v>
      </c>
      <c r="G2" s="7" t="s">
        <v>95</v>
      </c>
    </row>
    <row r="4" spans="2:8">
      <c r="B4" s="21">
        <v>4.0869999999999997</v>
      </c>
      <c r="C4" s="21">
        <v>2.9617</v>
      </c>
      <c r="D4" s="21">
        <v>4.0747</v>
      </c>
      <c r="E4" s="21">
        <v>2.6570999999999998</v>
      </c>
      <c r="F4" s="77">
        <v>1</v>
      </c>
      <c r="G4" s="21">
        <f>ROUND(IF(事前相談チェックシート!$U$4=mkrain!B$2,mkrain!B4,IF(事前相談チェックシート!$U$4=mkrain!C$2,mkrain!C4,IF(事前相談チェックシート!$U$4=mkrain!D$2,mkrain!D4,mkrain!E4))),1)</f>
        <v>2.7</v>
      </c>
      <c r="H4" s="22" t="s">
        <v>99</v>
      </c>
    </row>
    <row r="5" spans="2:8">
      <c r="B5" s="21">
        <v>4.1269</v>
      </c>
      <c r="C5" s="21">
        <v>2.9901</v>
      </c>
      <c r="D5" s="21">
        <v>4.1143000000000001</v>
      </c>
      <c r="E5" s="21">
        <v>2.6827999999999999</v>
      </c>
      <c r="F5" s="77">
        <v>2</v>
      </c>
      <c r="G5" s="21">
        <f>ROUND(IF(事前相談チェックシート!$U$4=mkrain!B$2,mkrain!B5,IF(事前相談チェックシート!$U$4=mkrain!C$2,mkrain!C5,IF(事前相談チェックシート!$U$4=mkrain!D$2,mkrain!D5,mkrain!E5))),1)</f>
        <v>2.7</v>
      </c>
    </row>
    <row r="6" spans="2:8">
      <c r="B6" s="21">
        <v>4.1677</v>
      </c>
      <c r="C6" s="21">
        <v>3.0192000000000001</v>
      </c>
      <c r="D6" s="21">
        <v>4.1548999999999996</v>
      </c>
      <c r="E6" s="21">
        <v>2.7090999999999998</v>
      </c>
      <c r="F6" s="77">
        <v>3</v>
      </c>
      <c r="G6" s="21">
        <f>ROUND(IF(事前相談チェックシート!$U$4=mkrain!B$2,mkrain!B6,IF(事前相談チェックシート!$U$4=mkrain!C$2,mkrain!C6,IF(事前相談チェックシート!$U$4=mkrain!D$2,mkrain!D6,mkrain!E6))),1)</f>
        <v>2.7</v>
      </c>
    </row>
    <row r="7" spans="2:8">
      <c r="B7" s="21">
        <v>4.2096</v>
      </c>
      <c r="C7" s="21">
        <v>3.0489999999999999</v>
      </c>
      <c r="D7" s="21">
        <v>4.1966000000000001</v>
      </c>
      <c r="E7" s="21">
        <v>2.7361</v>
      </c>
      <c r="F7" s="77">
        <v>4</v>
      </c>
      <c r="G7" s="21">
        <f>ROUND(IF(事前相談チェックシート!$U$4=mkrain!B$2,mkrain!B7,IF(事前相談チェックシート!$U$4=mkrain!C$2,mkrain!C7,IF(事前相談チェックシート!$U$4=mkrain!D$2,mkrain!D7,mkrain!E7))),1)</f>
        <v>2.7</v>
      </c>
    </row>
    <row r="8" spans="2:8">
      <c r="B8" s="21">
        <v>4.2525000000000004</v>
      </c>
      <c r="C8" s="21">
        <v>3.0794999999999999</v>
      </c>
      <c r="D8" s="21">
        <v>4.2393000000000001</v>
      </c>
      <c r="E8" s="21">
        <v>2.7637999999999998</v>
      </c>
      <c r="F8" s="77">
        <v>5</v>
      </c>
      <c r="G8" s="21">
        <f>ROUND(IF(事前相談チェックシート!$U$4=mkrain!B$2,mkrain!B8,IF(事前相談チェックシート!$U$4=mkrain!C$2,mkrain!C8,IF(事前相談チェックシート!$U$4=mkrain!D$2,mkrain!D8,mkrain!E8))),1)</f>
        <v>2.8</v>
      </c>
    </row>
    <row r="9" spans="2:8">
      <c r="B9" s="21">
        <v>4.2965</v>
      </c>
      <c r="C9" s="21">
        <v>3.1107999999999998</v>
      </c>
      <c r="D9" s="21">
        <v>4.2830000000000004</v>
      </c>
      <c r="E9" s="21">
        <v>2.7921</v>
      </c>
      <c r="F9" s="77">
        <v>6</v>
      </c>
      <c r="G9" s="21">
        <f>ROUND(IF(事前相談チェックシート!$U$4=mkrain!B$2,mkrain!B9,IF(事前相談チェックシート!$U$4=mkrain!C$2,mkrain!C9,IF(事前相談チェックシート!$U$4=mkrain!D$2,mkrain!D9,mkrain!E9))),1)</f>
        <v>2.8</v>
      </c>
    </row>
    <row r="10" spans="2:8">
      <c r="B10" s="21">
        <v>4.3417000000000003</v>
      </c>
      <c r="C10" s="21">
        <v>3.1429999999999998</v>
      </c>
      <c r="D10" s="21">
        <v>4.3280000000000003</v>
      </c>
      <c r="E10" s="21">
        <v>2.8212000000000002</v>
      </c>
      <c r="F10" s="77">
        <v>7</v>
      </c>
      <c r="G10" s="21">
        <f>ROUND(IF(事前相談チェックシート!$U$4=mkrain!B$2,mkrain!B10,IF(事前相談チェックシート!$U$4=mkrain!C$2,mkrain!C10,IF(事前相談チェックシート!$U$4=mkrain!D$2,mkrain!D10,mkrain!E10))),1)</f>
        <v>2.8</v>
      </c>
    </row>
    <row r="11" spans="2:8">
      <c r="B11" s="21">
        <v>4.3879999999999999</v>
      </c>
      <c r="C11" s="21">
        <v>3.1760000000000002</v>
      </c>
      <c r="D11" s="21">
        <v>4.3741000000000003</v>
      </c>
      <c r="E11" s="21">
        <v>2.8511000000000002</v>
      </c>
      <c r="F11" s="77">
        <v>8</v>
      </c>
      <c r="G11" s="21">
        <f>ROUND(IF(事前相談チェックシート!$U$4=mkrain!B$2,mkrain!B11,IF(事前相談チェックシート!$U$4=mkrain!C$2,mkrain!C11,IF(事前相談チェックシート!$U$4=mkrain!D$2,mkrain!D11,mkrain!E11))),1)</f>
        <v>2.9</v>
      </c>
    </row>
    <row r="12" spans="2:8">
      <c r="B12" s="21">
        <v>4.4356</v>
      </c>
      <c r="C12" s="21">
        <v>3.2098</v>
      </c>
      <c r="D12" s="21">
        <v>4.4214000000000002</v>
      </c>
      <c r="E12" s="21">
        <v>2.8816999999999999</v>
      </c>
      <c r="F12" s="77">
        <v>9</v>
      </c>
      <c r="G12" s="21">
        <f>ROUND(IF(事前相談チェックシート!$U$4=mkrain!B$2,mkrain!B12,IF(事前相談チェックシート!$U$4=mkrain!C$2,mkrain!C12,IF(事前相談チェックシート!$U$4=mkrain!D$2,mkrain!D12,mkrain!E12))),1)</f>
        <v>2.9</v>
      </c>
    </row>
    <row r="13" spans="2:8">
      <c r="B13" s="21">
        <v>4.4844999999999997</v>
      </c>
      <c r="C13" s="21">
        <v>3.2446000000000002</v>
      </c>
      <c r="D13" s="21">
        <v>4.47</v>
      </c>
      <c r="E13" s="21">
        <v>2.9131999999999998</v>
      </c>
      <c r="F13" s="77">
        <v>10</v>
      </c>
      <c r="G13" s="21">
        <f>ROUND(IF(事前相談チェックシート!$U$4=mkrain!B$2,mkrain!B13,IF(事前相談チェックシート!$U$4=mkrain!C$2,mkrain!C13,IF(事前相談チェックシート!$U$4=mkrain!D$2,mkrain!D13,mkrain!E13))),1)</f>
        <v>2.9</v>
      </c>
    </row>
    <row r="14" spans="2:8">
      <c r="B14" s="21">
        <v>4.5347999999999997</v>
      </c>
      <c r="C14" s="21">
        <v>3.2803</v>
      </c>
      <c r="D14" s="21">
        <v>4.5199999999999996</v>
      </c>
      <c r="E14" s="21">
        <v>2.9456000000000002</v>
      </c>
      <c r="F14" s="77">
        <v>11</v>
      </c>
      <c r="G14" s="21">
        <f>ROUND(IF(事前相談チェックシート!$U$4=mkrain!B$2,mkrain!B14,IF(事前相談チェックシート!$U$4=mkrain!C$2,mkrain!C14,IF(事前相談チェックシート!$U$4=mkrain!D$2,mkrain!D14,mkrain!E14))),1)</f>
        <v>2.9</v>
      </c>
    </row>
    <row r="15" spans="2:8">
      <c r="B15" s="21">
        <v>4.5864000000000003</v>
      </c>
      <c r="C15" s="21">
        <v>3.3170000000000002</v>
      </c>
      <c r="D15" s="21">
        <v>4.5713999999999997</v>
      </c>
      <c r="E15" s="21">
        <v>2.9788999999999999</v>
      </c>
      <c r="F15" s="77">
        <v>12</v>
      </c>
      <c r="G15" s="21">
        <f>ROUND(IF(事前相談チェックシート!$U$4=mkrain!B$2,mkrain!B15,IF(事前相談チェックシート!$U$4=mkrain!C$2,mkrain!C15,IF(事前相談チェックシート!$U$4=mkrain!D$2,mkrain!D15,mkrain!E15))),1)</f>
        <v>3</v>
      </c>
    </row>
    <row r="16" spans="2:8">
      <c r="B16" s="21">
        <v>4.6395999999999997</v>
      </c>
      <c r="C16" s="21">
        <v>3.3548</v>
      </c>
      <c r="D16" s="21">
        <v>4.6242000000000001</v>
      </c>
      <c r="E16" s="21">
        <v>3.0131000000000001</v>
      </c>
      <c r="F16" s="77">
        <v>13</v>
      </c>
      <c r="G16" s="21">
        <f>ROUND(IF(事前相談チェックシート!$U$4=mkrain!B$2,mkrain!B16,IF(事前相談チェックシート!$U$4=mkrain!C$2,mkrain!C16,IF(事前相談チェックシート!$U$4=mkrain!D$2,mkrain!D16,mkrain!E16))),1)</f>
        <v>3</v>
      </c>
    </row>
    <row r="17" spans="2:7">
      <c r="B17" s="21">
        <v>4.6943000000000001</v>
      </c>
      <c r="C17" s="21">
        <v>3.3936000000000002</v>
      </c>
      <c r="D17" s="21">
        <v>4.6786000000000003</v>
      </c>
      <c r="E17" s="21">
        <v>3.0482999999999998</v>
      </c>
      <c r="F17" s="77">
        <v>14</v>
      </c>
      <c r="G17" s="21">
        <f>ROUND(IF(事前相談チェックシート!$U$4=mkrain!B$2,mkrain!B17,IF(事前相談チェックシート!$U$4=mkrain!C$2,mkrain!C17,IF(事前相談チェックシート!$U$4=mkrain!D$2,mkrain!D17,mkrain!E17))),1)</f>
        <v>3</v>
      </c>
    </row>
    <row r="18" spans="2:7">
      <c r="B18" s="21">
        <v>4.7506000000000004</v>
      </c>
      <c r="C18" s="21">
        <v>3.4336000000000002</v>
      </c>
      <c r="D18" s="21">
        <v>4.7346000000000004</v>
      </c>
      <c r="E18" s="21">
        <v>3.0844999999999998</v>
      </c>
      <c r="F18" s="77">
        <v>15</v>
      </c>
      <c r="G18" s="21">
        <f>ROUND(IF(事前相談チェックシート!$U$4=mkrain!B$2,mkrain!B18,IF(事前相談チェックシート!$U$4=mkrain!C$2,mkrain!C18,IF(事前相談チェックシート!$U$4=mkrain!D$2,mkrain!D18,mkrain!E18))),1)</f>
        <v>3.1</v>
      </c>
    </row>
    <row r="19" spans="2:7">
      <c r="B19" s="21">
        <v>4.8086000000000002</v>
      </c>
      <c r="C19" s="21">
        <v>3.4748000000000001</v>
      </c>
      <c r="D19" s="21">
        <v>4.7923</v>
      </c>
      <c r="E19" s="21">
        <v>3.1219000000000001</v>
      </c>
      <c r="F19" s="77">
        <v>16</v>
      </c>
      <c r="G19" s="21">
        <f>ROUND(IF(事前相談チェックシート!$U$4=mkrain!B$2,mkrain!B19,IF(事前相談チェックシート!$U$4=mkrain!C$2,mkrain!C19,IF(事前相談チェックシート!$U$4=mkrain!D$2,mkrain!D19,mkrain!E19))),1)</f>
        <v>3.1</v>
      </c>
    </row>
    <row r="20" spans="2:7">
      <c r="B20" s="21">
        <v>4.8684000000000003</v>
      </c>
      <c r="C20" s="21">
        <v>3.5171999999999999</v>
      </c>
      <c r="D20" s="21">
        <v>4.8517999999999999</v>
      </c>
      <c r="E20" s="21">
        <v>3.1602999999999999</v>
      </c>
      <c r="F20" s="77">
        <v>17</v>
      </c>
      <c r="G20" s="21">
        <f>ROUND(IF(事前相談チェックシート!$U$4=mkrain!B$2,mkrain!B20,IF(事前相談チェックシート!$U$4=mkrain!C$2,mkrain!C20,IF(事前相談チェックシート!$U$4=mkrain!D$2,mkrain!D20,mkrain!E20))),1)</f>
        <v>3.2</v>
      </c>
    </row>
    <row r="21" spans="2:7">
      <c r="B21" s="21">
        <v>4.9301000000000004</v>
      </c>
      <c r="C21" s="21">
        <v>3.5609000000000002</v>
      </c>
      <c r="D21" s="21">
        <v>4.9131</v>
      </c>
      <c r="E21" s="21">
        <v>3.2</v>
      </c>
      <c r="F21" s="77">
        <v>18</v>
      </c>
      <c r="G21" s="21">
        <f>ROUND(IF(事前相談チェックシート!$U$4=mkrain!B$2,mkrain!B21,IF(事前相談チェックシート!$U$4=mkrain!C$2,mkrain!C21,IF(事前相談チェックシート!$U$4=mkrain!D$2,mkrain!D21,mkrain!E21))),1)</f>
        <v>3.2</v>
      </c>
    </row>
    <row r="22" spans="2:7">
      <c r="B22" s="21">
        <v>4.9936999999999996</v>
      </c>
      <c r="C22" s="21">
        <v>3.6059999999999999</v>
      </c>
      <c r="D22" s="21">
        <v>4.9763999999999999</v>
      </c>
      <c r="E22" s="21">
        <v>3.2410000000000001</v>
      </c>
      <c r="F22" s="77">
        <v>19</v>
      </c>
      <c r="G22" s="21">
        <f>ROUND(IF(事前相談チェックシート!$U$4=mkrain!B$2,mkrain!B22,IF(事前相談チェックシート!$U$4=mkrain!C$2,mkrain!C22,IF(事前相談チェックシート!$U$4=mkrain!D$2,mkrain!D22,mkrain!E22))),1)</f>
        <v>3.2</v>
      </c>
    </row>
    <row r="23" spans="2:7">
      <c r="B23" s="21">
        <v>5.0594000000000001</v>
      </c>
      <c r="C23" s="21">
        <v>3.6526000000000001</v>
      </c>
      <c r="D23" s="21">
        <v>5.0416999999999996</v>
      </c>
      <c r="E23" s="21">
        <v>3.2831999999999999</v>
      </c>
      <c r="F23" s="77">
        <v>20</v>
      </c>
      <c r="G23" s="21">
        <f>ROUND(IF(事前相談チェックシート!$U$4=mkrain!B$2,mkrain!B23,IF(事前相談チェックシート!$U$4=mkrain!C$2,mkrain!C23,IF(事前相談チェックシート!$U$4=mkrain!D$2,mkrain!D23,mkrain!E23))),1)</f>
        <v>3.3</v>
      </c>
    </row>
    <row r="24" spans="2:7">
      <c r="B24" s="21">
        <v>5.1273</v>
      </c>
      <c r="C24" s="21">
        <v>3.7006999999999999</v>
      </c>
      <c r="D24" s="21">
        <v>5.1092000000000004</v>
      </c>
      <c r="E24" s="21">
        <v>3.3269000000000002</v>
      </c>
      <c r="F24" s="77">
        <v>21</v>
      </c>
      <c r="G24" s="21">
        <f>ROUND(IF(事前相談チェックシート!$U$4=mkrain!B$2,mkrain!B24,IF(事前相談チェックシート!$U$4=mkrain!C$2,mkrain!C24,IF(事前相談チェックシート!$U$4=mkrain!D$2,mkrain!D24,mkrain!E24))),1)</f>
        <v>3.3</v>
      </c>
    </row>
    <row r="25" spans="2:7">
      <c r="B25" s="21">
        <v>5.1974999999999998</v>
      </c>
      <c r="C25" s="21">
        <v>3.7504</v>
      </c>
      <c r="D25" s="21">
        <v>5.1790000000000003</v>
      </c>
      <c r="E25" s="21">
        <v>3.3719999999999999</v>
      </c>
      <c r="F25" s="77">
        <v>22</v>
      </c>
      <c r="G25" s="21">
        <f>ROUND(IF(事前相談チェックシート!$U$4=mkrain!B$2,mkrain!B25,IF(事前相談チェックシート!$U$4=mkrain!C$2,mkrain!C25,IF(事前相談チェックシート!$U$4=mkrain!D$2,mkrain!D25,mkrain!E25))),1)</f>
        <v>3.4</v>
      </c>
    </row>
    <row r="26" spans="2:7">
      <c r="B26" s="21">
        <v>5.2701000000000002</v>
      </c>
      <c r="C26" s="21">
        <v>3.8018000000000001</v>
      </c>
      <c r="D26" s="21">
        <v>5.2511999999999999</v>
      </c>
      <c r="E26" s="21">
        <v>3.4186999999999999</v>
      </c>
      <c r="F26" s="77">
        <v>23</v>
      </c>
      <c r="G26" s="21">
        <f>ROUND(IF(事前相談チェックシート!$U$4=mkrain!B$2,mkrain!B26,IF(事前相談チェックシート!$U$4=mkrain!C$2,mkrain!C26,IF(事前相談チェックシート!$U$4=mkrain!D$2,mkrain!D26,mkrain!E26))),1)</f>
        <v>3.4</v>
      </c>
    </row>
    <row r="27" spans="2:7">
      <c r="B27" s="21">
        <v>5.3452999999999999</v>
      </c>
      <c r="C27" s="21">
        <v>3.855</v>
      </c>
      <c r="D27" s="21">
        <v>5.3258999999999999</v>
      </c>
      <c r="E27" s="21">
        <v>3.4670000000000001</v>
      </c>
      <c r="F27" s="77">
        <v>24</v>
      </c>
      <c r="G27" s="21">
        <f>ROUND(IF(事前相談チェックシート!$U$4=mkrain!B$2,mkrain!B27,IF(事前相談チェックシート!$U$4=mkrain!C$2,mkrain!C27,IF(事前相談チェックシート!$U$4=mkrain!D$2,mkrain!D27,mkrain!E27))),1)</f>
        <v>3.5</v>
      </c>
    </row>
    <row r="28" spans="2:7">
      <c r="B28" s="21">
        <v>5.4231999999999996</v>
      </c>
      <c r="C28" s="21">
        <v>3.9100999999999999</v>
      </c>
      <c r="D28" s="21">
        <v>5.4032999999999998</v>
      </c>
      <c r="E28" s="21">
        <v>3.5171000000000001</v>
      </c>
      <c r="F28" s="77">
        <v>25</v>
      </c>
      <c r="G28" s="21">
        <f>ROUND(IF(事前相談チェックシート!$U$4=mkrain!B$2,mkrain!B28,IF(事前相談チェックシート!$U$4=mkrain!C$2,mkrain!C28,IF(事前相談チェックシート!$U$4=mkrain!D$2,mkrain!D28,mkrain!E28))),1)</f>
        <v>3.5</v>
      </c>
    </row>
    <row r="29" spans="2:7">
      <c r="B29" s="21">
        <v>5.5038999999999998</v>
      </c>
      <c r="C29" s="21">
        <v>3.9672000000000001</v>
      </c>
      <c r="D29" s="21">
        <v>5.4836</v>
      </c>
      <c r="E29" s="21">
        <v>3.5689000000000002</v>
      </c>
      <c r="F29" s="77">
        <v>26</v>
      </c>
      <c r="G29" s="21">
        <f>ROUND(IF(事前相談チェックシート!$U$4=mkrain!B$2,mkrain!B29,IF(事前相談チェックシート!$U$4=mkrain!C$2,mkrain!C29,IF(事前相談チェックシート!$U$4=mkrain!D$2,mkrain!D29,mkrain!E29))),1)</f>
        <v>3.6</v>
      </c>
    </row>
    <row r="30" spans="2:7">
      <c r="B30" s="21">
        <v>5.5876999999999999</v>
      </c>
      <c r="C30" s="21">
        <v>4.0265000000000004</v>
      </c>
      <c r="D30" s="21">
        <v>5.5667999999999997</v>
      </c>
      <c r="E30" s="21">
        <v>3.6227</v>
      </c>
      <c r="F30" s="77">
        <v>27</v>
      </c>
      <c r="G30" s="21">
        <f>ROUND(IF(事前相談チェックシート!$U$4=mkrain!B$2,mkrain!B30,IF(事前相談チェックシート!$U$4=mkrain!C$2,mkrain!C30,IF(事前相談チェックシート!$U$4=mkrain!D$2,mkrain!D30,mkrain!E30))),1)</f>
        <v>3.6</v>
      </c>
    </row>
    <row r="31" spans="2:7">
      <c r="B31" s="21">
        <v>5.6746999999999996</v>
      </c>
      <c r="C31" s="21">
        <v>4.0879000000000003</v>
      </c>
      <c r="D31" s="21">
        <v>5.6532999999999998</v>
      </c>
      <c r="E31" s="21">
        <v>3.6785999999999999</v>
      </c>
      <c r="F31" s="77">
        <v>28</v>
      </c>
      <c r="G31" s="21">
        <f>ROUND(IF(事前相談チェックシート!$U$4=mkrain!B$2,mkrain!B31,IF(事前相談チェックシート!$U$4=mkrain!C$2,mkrain!C31,IF(事前相談チェックシート!$U$4=mkrain!D$2,mkrain!D31,mkrain!E31))),1)</f>
        <v>3.7</v>
      </c>
    </row>
    <row r="32" spans="2:7">
      <c r="B32" s="21">
        <v>5.7651000000000003</v>
      </c>
      <c r="C32" s="21">
        <v>4.1517999999999997</v>
      </c>
      <c r="D32" s="21">
        <v>5.7431000000000001</v>
      </c>
      <c r="E32" s="21">
        <v>3.7366999999999999</v>
      </c>
      <c r="F32" s="77">
        <v>29</v>
      </c>
      <c r="G32" s="21">
        <f>ROUND(IF(事前相談チェックシート!$U$4=mkrain!B$2,mkrain!B32,IF(事前相談チェックシート!$U$4=mkrain!C$2,mkrain!C32,IF(事前相談チェックシート!$U$4=mkrain!D$2,mkrain!D32,mkrain!E32))),1)</f>
        <v>3.7</v>
      </c>
    </row>
    <row r="33" spans="2:7">
      <c r="B33" s="21">
        <v>5.8590999999999998</v>
      </c>
      <c r="C33" s="21">
        <v>4.2182000000000004</v>
      </c>
      <c r="D33" s="21">
        <v>5.8365999999999998</v>
      </c>
      <c r="E33" s="21">
        <v>3.7970999999999999</v>
      </c>
      <c r="F33" s="77">
        <v>30</v>
      </c>
      <c r="G33" s="21">
        <f>ROUND(IF(事前相談チェックシート!$U$4=mkrain!B$2,mkrain!B33,IF(事前相談チェックシート!$U$4=mkrain!C$2,mkrain!C33,IF(事前相談チェックシート!$U$4=mkrain!D$2,mkrain!D33,mkrain!E33))),1)</f>
        <v>3.8</v>
      </c>
    </row>
    <row r="34" spans="2:7">
      <c r="B34" s="21">
        <v>5.9570999999999996</v>
      </c>
      <c r="C34" s="21">
        <v>4.2873000000000001</v>
      </c>
      <c r="D34" s="21">
        <v>5.9339000000000004</v>
      </c>
      <c r="E34" s="21">
        <v>3.8599000000000001</v>
      </c>
      <c r="F34" s="77">
        <v>31</v>
      </c>
      <c r="G34" s="21">
        <f>ROUND(IF(事前相談チェックシート!$U$4=mkrain!B$2,mkrain!B34,IF(事前相談チェックシート!$U$4=mkrain!C$2,mkrain!C34,IF(事前相談チェックシート!$U$4=mkrain!D$2,mkrain!D34,mkrain!E34))),1)</f>
        <v>3.9</v>
      </c>
    </row>
    <row r="35" spans="2:7">
      <c r="B35" s="21">
        <v>6.0590999999999999</v>
      </c>
      <c r="C35" s="21">
        <v>4.3593000000000002</v>
      </c>
      <c r="D35" s="21">
        <v>6.0354000000000001</v>
      </c>
      <c r="E35" s="21">
        <v>3.9253999999999998</v>
      </c>
      <c r="F35" s="77">
        <v>32</v>
      </c>
      <c r="G35" s="21">
        <f>ROUND(IF(事前相談チェックシート!$U$4=mkrain!B$2,mkrain!B35,IF(事前相談チェックシート!$U$4=mkrain!C$2,mkrain!C35,IF(事前相談チェックシート!$U$4=mkrain!D$2,mkrain!D35,mkrain!E35))),1)</f>
        <v>3.9</v>
      </c>
    </row>
    <row r="36" spans="2:7">
      <c r="B36" s="21">
        <v>6.1656000000000004</v>
      </c>
      <c r="C36" s="21">
        <v>4.4344000000000001</v>
      </c>
      <c r="D36" s="21">
        <v>6.1412000000000004</v>
      </c>
      <c r="E36" s="21">
        <v>3.9937999999999998</v>
      </c>
      <c r="F36" s="77">
        <v>33</v>
      </c>
      <c r="G36" s="21">
        <f>ROUND(IF(事前相談チェックシート!$U$4=mkrain!B$2,mkrain!B36,IF(事前相談チェックシート!$U$4=mkrain!C$2,mkrain!C36,IF(事前相談チェックシート!$U$4=mkrain!D$2,mkrain!D36,mkrain!E36))),1)</f>
        <v>4</v>
      </c>
    </row>
    <row r="37" spans="2:7">
      <c r="B37" s="21">
        <v>6.2767999999999997</v>
      </c>
      <c r="C37" s="21">
        <v>4.5126999999999997</v>
      </c>
      <c r="D37" s="21">
        <v>6.2516999999999996</v>
      </c>
      <c r="E37" s="21">
        <v>4.0651000000000002</v>
      </c>
      <c r="F37" s="77">
        <v>34</v>
      </c>
      <c r="G37" s="21">
        <f>ROUND(IF(事前相談チェックシート!$U$4=mkrain!B$2,mkrain!B37,IF(事前相談チェックシート!$U$4=mkrain!C$2,mkrain!C37,IF(事前相談チェックシート!$U$4=mkrain!D$2,mkrain!D37,mkrain!E37))),1)</f>
        <v>4.0999999999999996</v>
      </c>
    </row>
    <row r="38" spans="2:7">
      <c r="B38" s="21">
        <v>6.3930999999999996</v>
      </c>
      <c r="C38" s="21">
        <v>4.5946999999999996</v>
      </c>
      <c r="D38" s="21">
        <v>6.3673000000000002</v>
      </c>
      <c r="E38" s="21">
        <v>4.1397000000000004</v>
      </c>
      <c r="F38" s="77">
        <v>35</v>
      </c>
      <c r="G38" s="21">
        <f>ROUND(IF(事前相談チェックシート!$U$4=mkrain!B$2,mkrain!B38,IF(事前相談チェックシート!$U$4=mkrain!C$2,mkrain!C38,IF(事前相談チェックシート!$U$4=mkrain!D$2,mkrain!D38,mkrain!E38))),1)</f>
        <v>4.0999999999999996</v>
      </c>
    </row>
    <row r="39" spans="2:7">
      <c r="B39" s="21">
        <v>6.5148999999999999</v>
      </c>
      <c r="C39" s="21">
        <v>4.6803999999999997</v>
      </c>
      <c r="D39" s="21">
        <v>6.4882</v>
      </c>
      <c r="E39" s="21">
        <v>4.2178000000000004</v>
      </c>
      <c r="F39" s="77">
        <v>36</v>
      </c>
      <c r="G39" s="21">
        <f>ROUND(IF(事前相談チェックシート!$U$4=mkrain!B$2,mkrain!B39,IF(事前相談チェックシート!$U$4=mkrain!C$2,mkrain!C39,IF(事前相談チェックシート!$U$4=mkrain!D$2,mkrain!D39,mkrain!E39))),1)</f>
        <v>4.2</v>
      </c>
    </row>
    <row r="40" spans="2:7">
      <c r="B40" s="21">
        <v>6.6425000000000001</v>
      </c>
      <c r="C40" s="21">
        <v>4.7702</v>
      </c>
      <c r="D40" s="21">
        <v>6.6150000000000002</v>
      </c>
      <c r="E40" s="21">
        <v>4.2996999999999996</v>
      </c>
      <c r="F40" s="77">
        <v>37</v>
      </c>
      <c r="G40" s="21">
        <f>ROUND(IF(事前相談チェックシート!$U$4=mkrain!B$2,mkrain!B40,IF(事前相談チェックシート!$U$4=mkrain!C$2,mkrain!C40,IF(事前相談チェックシート!$U$4=mkrain!D$2,mkrain!D40,mkrain!E40))),1)</f>
        <v>4.3</v>
      </c>
    </row>
    <row r="41" spans="2:7">
      <c r="B41" s="21">
        <v>6.7765000000000004</v>
      </c>
      <c r="C41" s="21">
        <v>4.8643999999999998</v>
      </c>
      <c r="D41" s="21">
        <v>6.7481999999999998</v>
      </c>
      <c r="E41" s="21">
        <v>4.3855000000000004</v>
      </c>
      <c r="F41" s="77">
        <v>38</v>
      </c>
      <c r="G41" s="21">
        <f>ROUND(IF(事前相談チェックシート!$U$4=mkrain!B$2,mkrain!B41,IF(事前相談チェックシート!$U$4=mkrain!C$2,mkrain!C41,IF(事前相談チェックシート!$U$4=mkrain!D$2,mkrain!D41,mkrain!E41))),1)</f>
        <v>4.4000000000000004</v>
      </c>
    </row>
    <row r="42" spans="2:7">
      <c r="B42" s="21">
        <v>6.9173</v>
      </c>
      <c r="C42" s="21">
        <v>4.9634</v>
      </c>
      <c r="D42" s="21">
        <v>6.8880999999999997</v>
      </c>
      <c r="E42" s="21">
        <v>4.4757999999999996</v>
      </c>
      <c r="F42" s="77">
        <v>39</v>
      </c>
      <c r="G42" s="21">
        <f>ROUND(IF(事前相談チェックシート!$U$4=mkrain!B$2,mkrain!B42,IF(事前相談チェックシート!$U$4=mkrain!C$2,mkrain!C42,IF(事前相談チェックシート!$U$4=mkrain!D$2,mkrain!D42,mkrain!E42))),1)</f>
        <v>4.5</v>
      </c>
    </row>
    <row r="43" spans="2:7">
      <c r="B43" s="21">
        <v>7.0655000000000001</v>
      </c>
      <c r="C43" s="21">
        <v>5.0675999999999997</v>
      </c>
      <c r="D43" s="21">
        <v>7.0353000000000003</v>
      </c>
      <c r="E43" s="21">
        <v>4.5708000000000002</v>
      </c>
      <c r="F43" s="77">
        <v>40</v>
      </c>
      <c r="G43" s="21">
        <f>ROUND(IF(事前相談チェックシート!$U$4=mkrain!B$2,mkrain!B43,IF(事前相談チェックシート!$U$4=mkrain!C$2,mkrain!C43,IF(事前相談チェックシート!$U$4=mkrain!D$2,mkrain!D43,mkrain!E43))),1)</f>
        <v>4.5999999999999996</v>
      </c>
    </row>
    <row r="44" spans="2:7">
      <c r="B44" s="21">
        <v>7.2218</v>
      </c>
      <c r="C44" s="21">
        <v>5.1773999999999996</v>
      </c>
      <c r="D44" s="21">
        <v>7.1905999999999999</v>
      </c>
      <c r="E44" s="21">
        <v>4.6710000000000003</v>
      </c>
      <c r="F44" s="77">
        <v>41</v>
      </c>
      <c r="G44" s="21">
        <f>ROUND(IF(事前相談チェックシート!$U$4=mkrain!B$2,mkrain!B44,IF(事前相談チェックシート!$U$4=mkrain!C$2,mkrain!C44,IF(事前相談チェックシート!$U$4=mkrain!D$2,mkrain!D44,mkrain!E44))),1)</f>
        <v>4.7</v>
      </c>
    </row>
    <row r="45" spans="2:7">
      <c r="B45" s="21">
        <v>7.3868999999999998</v>
      </c>
      <c r="C45" s="21">
        <v>5.2933000000000003</v>
      </c>
      <c r="D45" s="21">
        <v>7.3547000000000002</v>
      </c>
      <c r="E45" s="21">
        <v>4.7766999999999999</v>
      </c>
      <c r="F45" s="77">
        <v>42</v>
      </c>
      <c r="G45" s="21">
        <f>ROUND(IF(事前相談チェックシート!$U$4=mkrain!B$2,mkrain!B45,IF(事前相談チェックシート!$U$4=mkrain!C$2,mkrain!C45,IF(事前相談チェックシート!$U$4=mkrain!D$2,mkrain!D45,mkrain!E45))),1)</f>
        <v>4.8</v>
      </c>
    </row>
    <row r="46" spans="2:7">
      <c r="B46" s="21">
        <v>7.5616000000000003</v>
      </c>
      <c r="C46" s="21">
        <v>5.4157999999999999</v>
      </c>
      <c r="D46" s="21">
        <v>7.5282</v>
      </c>
      <c r="E46" s="21">
        <v>4.8886000000000003</v>
      </c>
      <c r="F46" s="77">
        <v>43</v>
      </c>
      <c r="G46" s="21">
        <f>ROUND(IF(事前相談チェックシート!$U$4=mkrain!B$2,mkrain!B46,IF(事前相談チェックシート!$U$4=mkrain!C$2,mkrain!C46,IF(事前相談チェックシート!$U$4=mkrain!D$2,mkrain!D46,mkrain!E46))),1)</f>
        <v>4.9000000000000004</v>
      </c>
    </row>
    <row r="47" spans="2:7">
      <c r="B47" s="21">
        <v>7.7468000000000004</v>
      </c>
      <c r="C47" s="21">
        <v>5.5457000000000001</v>
      </c>
      <c r="D47" s="21">
        <v>7.7122000000000002</v>
      </c>
      <c r="E47" s="21">
        <v>5.0072000000000001</v>
      </c>
      <c r="F47" s="77">
        <v>44</v>
      </c>
      <c r="G47" s="21">
        <f>ROUND(IF(事前相談チェックシート!$U$4=mkrain!B$2,mkrain!B47,IF(事前相談チェックシート!$U$4=mkrain!C$2,mkrain!C47,IF(事前相談チェックシート!$U$4=mkrain!D$2,mkrain!D47,mkrain!E47))),1)</f>
        <v>5</v>
      </c>
    </row>
    <row r="48" spans="2:7">
      <c r="B48" s="21">
        <v>7.9436</v>
      </c>
      <c r="C48" s="21">
        <v>5.6836000000000002</v>
      </c>
      <c r="D48" s="21">
        <v>7.9076000000000004</v>
      </c>
      <c r="E48" s="21">
        <v>5.1332000000000004</v>
      </c>
      <c r="F48" s="77">
        <v>45</v>
      </c>
      <c r="G48" s="21">
        <f>ROUND(IF(事前相談チェックシート!$U$4=mkrain!B$2,mkrain!B48,IF(事前相談チェックシート!$U$4=mkrain!C$2,mkrain!C48,IF(事前相談チェックシート!$U$4=mkrain!D$2,mkrain!D48,mkrain!E48))),1)</f>
        <v>5.0999999999999996</v>
      </c>
    </row>
    <row r="49" spans="2:7">
      <c r="B49" s="21">
        <v>8.1531000000000002</v>
      </c>
      <c r="C49" s="21">
        <v>5.8303000000000003</v>
      </c>
      <c r="D49" s="21">
        <v>8.1158000000000001</v>
      </c>
      <c r="E49" s="21">
        <v>5.2674000000000003</v>
      </c>
      <c r="F49" s="77">
        <v>46</v>
      </c>
      <c r="G49" s="21">
        <f>ROUND(IF(事前相談チェックシート!$U$4=mkrain!B$2,mkrain!B49,IF(事前相談チェックシート!$U$4=mkrain!C$2,mkrain!C49,IF(事前相談チェックシート!$U$4=mkrain!D$2,mkrain!D49,mkrain!E49))),1)</f>
        <v>5.3</v>
      </c>
    </row>
    <row r="50" spans="2:7">
      <c r="B50" s="21">
        <v>8.3766999999999996</v>
      </c>
      <c r="C50" s="21">
        <v>5.9867999999999997</v>
      </c>
      <c r="D50" s="21">
        <v>8.3378999999999994</v>
      </c>
      <c r="E50" s="21">
        <v>5.4104999999999999</v>
      </c>
      <c r="F50" s="77">
        <v>47</v>
      </c>
      <c r="G50" s="21">
        <f>ROUND(IF(事前相談チェックシート!$U$4=mkrain!B$2,mkrain!B50,IF(事前相談チェックシート!$U$4=mkrain!C$2,mkrain!C50,IF(事前相談チェックシート!$U$4=mkrain!D$2,mkrain!D50,mkrain!E50))),1)</f>
        <v>5.4</v>
      </c>
    </row>
    <row r="51" spans="2:7">
      <c r="B51" s="21">
        <v>8.6159999999999997</v>
      </c>
      <c r="C51" s="21">
        <v>6.1542000000000003</v>
      </c>
      <c r="D51" s="21">
        <v>8.5755999999999997</v>
      </c>
      <c r="E51" s="21">
        <v>5.5636000000000001</v>
      </c>
      <c r="F51" s="77">
        <v>48</v>
      </c>
      <c r="G51" s="21">
        <f>ROUND(IF(事前相談チェックシート!$U$4=mkrain!B$2,mkrain!B51,IF(事前相談チェックシート!$U$4=mkrain!C$2,mkrain!C51,IF(事前相談チェックシート!$U$4=mkrain!D$2,mkrain!D51,mkrain!E51))),1)</f>
        <v>5.6</v>
      </c>
    </row>
    <row r="52" spans="2:7">
      <c r="B52" s="21">
        <v>8.8727</v>
      </c>
      <c r="C52" s="21">
        <v>6.3337000000000003</v>
      </c>
      <c r="D52" s="21">
        <v>8.8306000000000004</v>
      </c>
      <c r="E52" s="21">
        <v>5.7279</v>
      </c>
      <c r="F52" s="77">
        <v>49</v>
      </c>
      <c r="G52" s="21">
        <f>ROUND(IF(事前相談チェックシート!$U$4=mkrain!B$2,mkrain!B52,IF(事前相談チェックシート!$U$4=mkrain!C$2,mkrain!C52,IF(事前相談チェックシート!$U$4=mkrain!D$2,mkrain!D52,mkrain!E52))),1)</f>
        <v>5.7</v>
      </c>
    </row>
    <row r="53" spans="2:7">
      <c r="B53" s="21">
        <v>9.1491000000000007</v>
      </c>
      <c r="C53" s="21">
        <v>6.5267999999999997</v>
      </c>
      <c r="D53" s="21">
        <v>9.1051000000000002</v>
      </c>
      <c r="E53" s="21">
        <v>5.9047000000000001</v>
      </c>
      <c r="F53" s="77">
        <v>50</v>
      </c>
      <c r="G53" s="21">
        <f>ROUND(IF(事前相談チェックシート!$U$4=mkrain!B$2,mkrain!B53,IF(事前相談チェックシート!$U$4=mkrain!C$2,mkrain!C53,IF(事前相談チェックシート!$U$4=mkrain!D$2,mkrain!D53,mkrain!E53))),1)</f>
        <v>5.9</v>
      </c>
    </row>
    <row r="54" spans="2:7">
      <c r="B54" s="21">
        <v>9.4474999999999998</v>
      </c>
      <c r="C54" s="21">
        <v>6.7351999999999999</v>
      </c>
      <c r="D54" s="21">
        <v>9.4016000000000002</v>
      </c>
      <c r="E54" s="21">
        <v>6.0956000000000001</v>
      </c>
      <c r="F54" s="77">
        <v>51</v>
      </c>
      <c r="G54" s="21">
        <f>ROUND(IF(事前相談チェックシート!$U$4=mkrain!B$2,mkrain!B54,IF(事前相談チェックシート!$U$4=mkrain!C$2,mkrain!C54,IF(事前相談チェックシート!$U$4=mkrain!D$2,mkrain!D54,mkrain!E54))),1)</f>
        <v>6.1</v>
      </c>
    </row>
    <row r="55" spans="2:7">
      <c r="B55" s="21">
        <v>9.7708999999999993</v>
      </c>
      <c r="C55" s="21">
        <v>6.9608999999999996</v>
      </c>
      <c r="D55" s="21">
        <v>9.7227999999999994</v>
      </c>
      <c r="E55" s="21">
        <v>6.3025000000000002</v>
      </c>
      <c r="F55" s="77">
        <v>52</v>
      </c>
      <c r="G55" s="21">
        <f>ROUND(IF(事前相談チェックシート!$U$4=mkrain!B$2,mkrain!B55,IF(事前相談チェックシート!$U$4=mkrain!C$2,mkrain!C55,IF(事前相談チェックシート!$U$4=mkrain!D$2,mkrain!D55,mkrain!E55))),1)</f>
        <v>6.3</v>
      </c>
    </row>
    <row r="56" spans="2:7">
      <c r="B56" s="21">
        <v>10.1229</v>
      </c>
      <c r="C56" s="21">
        <v>7.2064000000000004</v>
      </c>
      <c r="D56" s="21">
        <v>10.0725</v>
      </c>
      <c r="E56" s="21">
        <v>6.5277000000000003</v>
      </c>
      <c r="F56" s="77">
        <v>53</v>
      </c>
      <c r="G56" s="21">
        <f>ROUND(IF(事前相談チェックシート!$U$4=mkrain!B$2,mkrain!B56,IF(事前相談チェックシート!$U$4=mkrain!C$2,mkrain!C56,IF(事前相談チェックシート!$U$4=mkrain!D$2,mkrain!D56,mkrain!E56))),1)</f>
        <v>6.5</v>
      </c>
    </row>
    <row r="57" spans="2:7">
      <c r="B57" s="21">
        <v>10.5075</v>
      </c>
      <c r="C57" s="21">
        <v>7.4745999999999997</v>
      </c>
      <c r="D57" s="21">
        <v>10.454599999999999</v>
      </c>
      <c r="E57" s="21">
        <v>6.7736999999999998</v>
      </c>
      <c r="F57" s="77">
        <v>54</v>
      </c>
      <c r="G57" s="21">
        <f>ROUND(IF(事前相談チェックシート!$U$4=mkrain!B$2,mkrain!B57,IF(事前相談チェックシート!$U$4=mkrain!C$2,mkrain!C57,IF(事前相談チェックシート!$U$4=mkrain!D$2,mkrain!D57,mkrain!E57))),1)</f>
        <v>6.8</v>
      </c>
    </row>
    <row r="58" spans="2:7">
      <c r="B58" s="21">
        <v>10.9299</v>
      </c>
      <c r="C58" s="21">
        <v>7.7689000000000004</v>
      </c>
      <c r="D58" s="21">
        <v>10.8742</v>
      </c>
      <c r="E58" s="21">
        <v>7.0438999999999998</v>
      </c>
      <c r="F58" s="77">
        <v>55</v>
      </c>
      <c r="G58" s="21">
        <f>ROUND(IF(事前相談チェックシート!$U$4=mkrain!B$2,mkrain!B58,IF(事前相談チェックシート!$U$4=mkrain!C$2,mkrain!C58,IF(事前相談チェックシート!$U$4=mkrain!D$2,mkrain!D58,mkrain!E58))),1)</f>
        <v>7</v>
      </c>
    </row>
    <row r="59" spans="2:7">
      <c r="B59" s="21">
        <v>11.3962</v>
      </c>
      <c r="C59" s="21">
        <v>8.0937000000000001</v>
      </c>
      <c r="D59" s="21">
        <v>11.3376</v>
      </c>
      <c r="E59" s="21">
        <v>7.3422000000000001</v>
      </c>
      <c r="F59" s="77">
        <v>56</v>
      </c>
      <c r="G59" s="21">
        <f>ROUND(IF(事前相談チェックシート!$U$4=mkrain!B$2,mkrain!B59,IF(事前相談チェックシート!$U$4=mkrain!C$2,mkrain!C59,IF(事前相談チェックシート!$U$4=mkrain!D$2,mkrain!D59,mkrain!E59))),1)</f>
        <v>7.3</v>
      </c>
    </row>
    <row r="60" spans="2:7">
      <c r="B60" s="21">
        <v>11.914300000000001</v>
      </c>
      <c r="C60" s="21">
        <v>8.4544999999999995</v>
      </c>
      <c r="D60" s="21">
        <v>11.852399999999999</v>
      </c>
      <c r="E60" s="21">
        <v>7.6737000000000002</v>
      </c>
      <c r="F60" s="77">
        <v>57</v>
      </c>
      <c r="G60" s="21">
        <f>ROUND(IF(事前相談チェックシート!$U$4=mkrain!B$2,mkrain!B60,IF(事前相談チェックシート!$U$4=mkrain!C$2,mkrain!C60,IF(事前相談チェックシート!$U$4=mkrain!D$2,mkrain!D60,mkrain!E60))),1)</f>
        <v>7.7</v>
      </c>
    </row>
    <row r="61" spans="2:7">
      <c r="B61" s="21">
        <v>12.4937</v>
      </c>
      <c r="C61" s="21">
        <v>8.8577999999999992</v>
      </c>
      <c r="D61" s="21">
        <v>12.4283</v>
      </c>
      <c r="E61" s="21">
        <v>8.0446000000000009</v>
      </c>
      <c r="F61" s="77">
        <v>58</v>
      </c>
      <c r="G61" s="21">
        <f>ROUND(IF(事前相談チェックシート!$U$4=mkrain!B$2,mkrain!B61,IF(事前相談チェックシート!$U$4=mkrain!C$2,mkrain!C61,IF(事前相談チェックシート!$U$4=mkrain!D$2,mkrain!D61,mkrain!E61))),1)</f>
        <v>8</v>
      </c>
    </row>
    <row r="62" spans="2:7">
      <c r="B62" s="21">
        <v>13.1469</v>
      </c>
      <c r="C62" s="21">
        <v>9.3124000000000002</v>
      </c>
      <c r="D62" s="21">
        <v>13.077500000000001</v>
      </c>
      <c r="E62" s="21">
        <v>8.4627999999999997</v>
      </c>
      <c r="F62" s="77">
        <v>59</v>
      </c>
      <c r="G62" s="21">
        <f>ROUND(IF(事前相談チェックシート!$U$4=mkrain!B$2,mkrain!B62,IF(事前相談チェックシート!$U$4=mkrain!C$2,mkrain!C62,IF(事前相談チェックシート!$U$4=mkrain!D$2,mkrain!D62,mkrain!E62))),1)</f>
        <v>8.5</v>
      </c>
    </row>
    <row r="63" spans="2:7">
      <c r="B63" s="21">
        <v>13.889799999999999</v>
      </c>
      <c r="C63" s="21">
        <v>9.8294999999999995</v>
      </c>
      <c r="D63" s="21">
        <v>13.8162</v>
      </c>
      <c r="E63" s="21">
        <v>8.9387000000000008</v>
      </c>
      <c r="F63" s="77">
        <v>60</v>
      </c>
      <c r="G63" s="21">
        <f>ROUND(IF(事前相談チェックシート!$U$4=mkrain!B$2,mkrain!B63,IF(事前相談チェックシート!$U$4=mkrain!C$2,mkrain!C63,IF(事前相談チェックシート!$U$4=mkrain!D$2,mkrain!D63,mkrain!E63))),1)</f>
        <v>8.9</v>
      </c>
    </row>
    <row r="64" spans="2:7">
      <c r="B64" s="21">
        <v>14.743499999999999</v>
      </c>
      <c r="C64" s="21">
        <v>10.4239</v>
      </c>
      <c r="D64" s="21">
        <v>14.6653</v>
      </c>
      <c r="E64" s="21">
        <v>9.4861000000000004</v>
      </c>
      <c r="F64" s="77">
        <v>61</v>
      </c>
      <c r="G64" s="21">
        <f>ROUND(IF(事前相談チェックシート!$U$4=mkrain!B$2,mkrain!B64,IF(事前相談チェックシート!$U$4=mkrain!C$2,mkrain!C64,IF(事前相談チェックシート!$U$4=mkrain!D$2,mkrain!D64,mkrain!E64))),1)</f>
        <v>9.5</v>
      </c>
    </row>
    <row r="65" spans="2:7">
      <c r="B65" s="21">
        <v>15.736700000000001</v>
      </c>
      <c r="C65" s="21">
        <v>11.1158</v>
      </c>
      <c r="D65" s="21">
        <v>15.653600000000001</v>
      </c>
      <c r="E65" s="21">
        <v>10.1236</v>
      </c>
      <c r="F65" s="77">
        <v>62</v>
      </c>
      <c r="G65" s="21">
        <f>ROUND(IF(事前相談チェックシート!$U$4=mkrain!B$2,mkrain!B65,IF(事前相談チェックシート!$U$4=mkrain!C$2,mkrain!C65,IF(事前相談チェックシート!$U$4=mkrain!D$2,mkrain!D65,mkrain!E65))),1)</f>
        <v>10.1</v>
      </c>
    </row>
    <row r="66" spans="2:7">
      <c r="B66" s="21">
        <v>16.909099999999999</v>
      </c>
      <c r="C66" s="21">
        <v>11.9335</v>
      </c>
      <c r="D66" s="21">
        <v>16.820699999999999</v>
      </c>
      <c r="E66" s="21">
        <v>10.8772</v>
      </c>
      <c r="F66" s="77">
        <v>63</v>
      </c>
      <c r="G66" s="21">
        <f>ROUND(IF(事前相談チェックシート!$U$4=mkrain!B$2,mkrain!B66,IF(事前相談チェックシート!$U$4=mkrain!C$2,mkrain!C66,IF(事前相談チェックシート!$U$4=mkrain!D$2,mkrain!D66,mkrain!E66))),1)</f>
        <v>10.9</v>
      </c>
    </row>
    <row r="67" spans="2:7">
      <c r="B67" s="21">
        <v>18.317499999999999</v>
      </c>
      <c r="C67" s="21">
        <v>12.9176</v>
      </c>
      <c r="D67" s="21">
        <v>18.223800000000001</v>
      </c>
      <c r="E67" s="21">
        <v>11.7844</v>
      </c>
      <c r="F67" s="77">
        <v>64</v>
      </c>
      <c r="G67" s="21">
        <f>ROUND(IF(事前相談チェックシート!$U$4=mkrain!B$2,mkrain!B67,IF(事前相談チェックシート!$U$4=mkrain!C$2,mkrain!C67,IF(事前相談チェックシート!$U$4=mkrain!D$2,mkrain!D67,mkrain!E67))),1)</f>
        <v>11.8</v>
      </c>
    </row>
    <row r="68" spans="2:7">
      <c r="B68" s="21">
        <v>20.046700000000001</v>
      </c>
      <c r="C68" s="21">
        <v>14.129300000000001</v>
      </c>
      <c r="D68" s="21">
        <v>19.948</v>
      </c>
      <c r="E68" s="21">
        <v>12.901199999999999</v>
      </c>
      <c r="F68" s="77">
        <v>65</v>
      </c>
      <c r="G68" s="21">
        <f>ROUND(IF(事前相談チェックシート!$U$4=mkrain!B$2,mkrain!B68,IF(事前相談チェックシート!$U$4=mkrain!C$2,mkrain!C68,IF(事前相談チェックシート!$U$4=mkrain!D$2,mkrain!D68,mkrain!E68))),1)</f>
        <v>12.9</v>
      </c>
    </row>
    <row r="69" spans="2:7">
      <c r="B69" s="21">
        <v>22.229099999999999</v>
      </c>
      <c r="C69" s="21">
        <v>15.6655</v>
      </c>
      <c r="D69" s="21">
        <v>22.126999999999999</v>
      </c>
      <c r="E69" s="21">
        <v>14.3164</v>
      </c>
      <c r="F69" s="77">
        <v>66</v>
      </c>
      <c r="G69" s="21">
        <f>ROUND(IF(事前相談チェックシート!$U$4=mkrain!B$2,mkrain!B69,IF(事前相談チェックシート!$U$4=mkrain!C$2,mkrain!C69,IF(事前相談チェックシート!$U$4=mkrain!D$2,mkrain!D69,mkrain!E69))),1)</f>
        <v>14.3</v>
      </c>
    </row>
    <row r="70" spans="2:7">
      <c r="B70" s="21">
        <v>25.085100000000001</v>
      </c>
      <c r="C70" s="21">
        <v>17.690000000000001</v>
      </c>
      <c r="D70" s="21">
        <v>24.983499999999999</v>
      </c>
      <c r="E70" s="21">
        <v>16.178999999999998</v>
      </c>
      <c r="F70" s="77">
        <v>67</v>
      </c>
      <c r="G70" s="21">
        <f>ROUND(IF(事前相談チェックシート!$U$4=mkrain!B$2,mkrain!B70,IF(事前相談チェックシート!$U$4=mkrain!C$2,mkrain!C70,IF(事前相談チェックシート!$U$4=mkrain!D$2,mkrain!D70,mkrain!E70))),1)</f>
        <v>16.2</v>
      </c>
    </row>
    <row r="71" spans="2:7">
      <c r="B71" s="21">
        <v>29.012899999999998</v>
      </c>
      <c r="C71" s="21">
        <v>20.505800000000001</v>
      </c>
      <c r="D71" s="21">
        <v>28.922000000000001</v>
      </c>
      <c r="E71" s="21">
        <v>18.762599999999999</v>
      </c>
      <c r="F71" s="77">
        <v>68</v>
      </c>
      <c r="G71" s="21">
        <f>ROUND(IF(事前相談チェックシート!$U$4=mkrain!B$2,mkrain!B71,IF(事前相談チェックシート!$U$4=mkrain!C$2,mkrain!C71,IF(事前相談チェックシート!$U$4=mkrain!D$2,mkrain!D71,mkrain!E71))),1)</f>
        <v>18.8</v>
      </c>
    </row>
    <row r="72" spans="2:7">
      <c r="B72" s="21">
        <v>34.82</v>
      </c>
      <c r="C72" s="21">
        <v>24.7499</v>
      </c>
      <c r="D72" s="21">
        <v>34.7682</v>
      </c>
      <c r="E72" s="21">
        <v>22.634899999999998</v>
      </c>
      <c r="F72" s="77">
        <v>69</v>
      </c>
      <c r="G72" s="21">
        <f>ROUND(IF(事前相談チェックシート!$U$4=mkrain!B$2,mkrain!B72,IF(事前相談チェックシート!$U$4=mkrain!C$2,mkrain!C72,IF(事前相談チェックシート!$U$4=mkrain!D$2,mkrain!D72,mkrain!E72))),1)</f>
        <v>22.6</v>
      </c>
    </row>
    <row r="73" spans="2:7">
      <c r="B73" s="21">
        <v>44.465800000000002</v>
      </c>
      <c r="C73" s="21">
        <v>32.059399999999997</v>
      </c>
      <c r="D73" s="21">
        <v>44.544400000000003</v>
      </c>
      <c r="E73" s="21">
        <v>29.223600000000001</v>
      </c>
      <c r="F73" s="77">
        <v>70</v>
      </c>
      <c r="G73" s="21">
        <f>ROUND(IF(事前相談チェックシート!$U$4=mkrain!B$2,mkrain!B73,IF(事前相談チェックシート!$U$4=mkrain!C$2,mkrain!C73,IF(事前相談チェックシート!$U$4=mkrain!D$2,mkrain!D73,mkrain!E73))),1)</f>
        <v>29.2</v>
      </c>
    </row>
    <row r="74" spans="2:7">
      <c r="B74" s="21">
        <v>64.504400000000004</v>
      </c>
      <c r="C74" s="21">
        <v>48.560499999999998</v>
      </c>
      <c r="D74" s="21">
        <v>65.132000000000005</v>
      </c>
      <c r="E74" s="21">
        <v>43.628399999999999</v>
      </c>
      <c r="F74" s="77">
        <v>71</v>
      </c>
      <c r="G74" s="21">
        <f>ROUND(IF(事前相談チェックシート!$U$4=mkrain!B$2,mkrain!B74,IF(事前相談チェックシート!$U$4=mkrain!C$2,mkrain!C74,IF(事前相談チェックシート!$U$4=mkrain!D$2,mkrain!D74,mkrain!E74))),1)</f>
        <v>43.6</v>
      </c>
    </row>
    <row r="75" spans="2:7">
      <c r="B75" s="21">
        <v>155.57599999999999</v>
      </c>
      <c r="C75" s="21">
        <v>172.3177</v>
      </c>
      <c r="D75" s="21">
        <v>164.08529999999999</v>
      </c>
      <c r="E75" s="21">
        <v>127.002</v>
      </c>
      <c r="F75" s="77">
        <v>72</v>
      </c>
      <c r="G75" s="21">
        <f>ROUND(IF(事前相談チェックシート!$U$4=mkrain!B$2,mkrain!B75,IF(事前相談チェックシート!$U$4=mkrain!C$2,mkrain!C75,IF(事前相談チェックシート!$U$4=mkrain!D$2,mkrain!D75,mkrain!E75))),1)</f>
        <v>127</v>
      </c>
    </row>
    <row r="76" spans="2:7">
      <c r="B76" s="21">
        <v>86.984200000000001</v>
      </c>
      <c r="C76" s="21">
        <v>69.827200000000005</v>
      </c>
      <c r="D76" s="21">
        <v>88.694000000000003</v>
      </c>
      <c r="E76" s="21">
        <v>61.113900000000001</v>
      </c>
      <c r="F76" s="77">
        <v>73</v>
      </c>
      <c r="G76" s="21">
        <f>ROUND(IF(事前相談チェックシート!$U$4=mkrain!B$2,mkrain!B76,IF(事前相談チェックシート!$U$4=mkrain!C$2,mkrain!C76,IF(事前相談チェックシート!$U$4=mkrain!D$2,mkrain!D76,mkrain!E76))),1)</f>
        <v>61.1</v>
      </c>
    </row>
    <row r="77" spans="2:7">
      <c r="B77" s="21">
        <v>52.301299999999998</v>
      </c>
      <c r="C77" s="21">
        <v>38.279200000000003</v>
      </c>
      <c r="D77" s="21">
        <v>52.548999999999999</v>
      </c>
      <c r="E77" s="21">
        <v>34.7346</v>
      </c>
      <c r="F77" s="77">
        <v>74</v>
      </c>
      <c r="G77" s="21">
        <f>ROUND(IF(事前相談チェックシート!$U$4=mkrain!B$2,mkrain!B77,IF(事前相談チェックシート!$U$4=mkrain!C$2,mkrain!C77,IF(事前相談チェックシート!$U$4=mkrain!D$2,mkrain!D77,mkrain!E77))),1)</f>
        <v>34.700000000000003</v>
      </c>
    </row>
    <row r="78" spans="2:7">
      <c r="B78" s="21">
        <v>38.9467</v>
      </c>
      <c r="C78" s="21">
        <v>27.834099999999999</v>
      </c>
      <c r="D78" s="21">
        <v>38.940399999999997</v>
      </c>
      <c r="E78" s="21">
        <v>25.428599999999999</v>
      </c>
      <c r="F78" s="77">
        <v>75</v>
      </c>
      <c r="G78" s="21">
        <f>ROUND(IF(事前相談チェックシート!$U$4=mkrain!B$2,mkrain!B78,IF(事前相談チェックシート!$U$4=mkrain!C$2,mkrain!C78,IF(事前相談チェックシート!$U$4=mkrain!D$2,mkrain!D78,mkrain!E78))),1)</f>
        <v>25.4</v>
      </c>
    </row>
    <row r="79" spans="2:7">
      <c r="B79" s="21">
        <v>31.602</v>
      </c>
      <c r="C79" s="21">
        <v>22.385200000000001</v>
      </c>
      <c r="D79" s="21">
        <v>31.524999999999999</v>
      </c>
      <c r="E79" s="21">
        <v>20.480899999999998</v>
      </c>
      <c r="F79" s="77">
        <v>76</v>
      </c>
      <c r="G79" s="21">
        <f>ROUND(IF(事前相談チェックシート!$U$4=mkrain!B$2,mkrain!B79,IF(事前相談チェックシート!$U$4=mkrain!C$2,mkrain!C79,IF(事前相談チェックシート!$U$4=mkrain!D$2,mkrain!D79,mkrain!E79))),1)</f>
        <v>20.5</v>
      </c>
    </row>
    <row r="80" spans="2:7">
      <c r="B80" s="21">
        <v>26.878699999999998</v>
      </c>
      <c r="C80" s="21">
        <v>18.9709</v>
      </c>
      <c r="D80" s="21">
        <v>26.7805</v>
      </c>
      <c r="E80" s="21">
        <v>17.355399999999999</v>
      </c>
      <c r="F80" s="77">
        <v>77</v>
      </c>
      <c r="G80" s="21">
        <f>ROUND(IF(事前相談チェックシート!$U$4=mkrain!B$2,mkrain!B80,IF(事前相談チェックシート!$U$4=mkrain!C$2,mkrain!C80,IF(事前相談チェックシート!$U$4=mkrain!D$2,mkrain!D80,mkrain!E80))),1)</f>
        <v>17.399999999999999</v>
      </c>
    </row>
    <row r="81" spans="2:7">
      <c r="B81" s="21">
        <v>23.553799999999999</v>
      </c>
      <c r="C81" s="21">
        <v>16.6023</v>
      </c>
      <c r="D81" s="21">
        <v>23.4512</v>
      </c>
      <c r="E81" s="21">
        <v>15.178800000000001</v>
      </c>
      <c r="F81" s="77">
        <v>78</v>
      </c>
      <c r="G81" s="21">
        <f>ROUND(IF(事前相談チェックシート!$U$4=mkrain!B$2,mkrain!B81,IF(事前相談チェックシート!$U$4=mkrain!C$2,mkrain!C81,IF(事前相談チェックシート!$U$4=mkrain!D$2,mkrain!D81,mkrain!E81))),1)</f>
        <v>15.2</v>
      </c>
    </row>
    <row r="82" spans="2:7">
      <c r="B82" s="21">
        <v>21.0702</v>
      </c>
      <c r="C82" s="21">
        <v>14.848699999999999</v>
      </c>
      <c r="D82" s="21">
        <v>20.9695</v>
      </c>
      <c r="E82" s="21">
        <v>13.5641</v>
      </c>
      <c r="F82" s="77">
        <v>79</v>
      </c>
      <c r="G82" s="21">
        <f>ROUND(IF(事前相談チェックシート!$U$4=mkrain!B$2,mkrain!B82,IF(事前相談チェックシート!$U$4=mkrain!C$2,mkrain!C82,IF(事前相談チェックシート!$U$4=mkrain!D$2,mkrain!D82,mkrain!E82))),1)</f>
        <v>13.6</v>
      </c>
    </row>
    <row r="83" spans="2:7">
      <c r="B83" s="21">
        <v>19.135100000000001</v>
      </c>
      <c r="C83" s="21">
        <v>13.49</v>
      </c>
      <c r="D83" s="21">
        <v>19.038900000000002</v>
      </c>
      <c r="E83" s="21">
        <v>12.311999999999999</v>
      </c>
      <c r="F83" s="77">
        <v>80</v>
      </c>
      <c r="G83" s="21">
        <f>ROUND(IF(事前相談チェックシート!$U$4=mkrain!B$2,mkrain!B83,IF(事前相談チェックシート!$U$4=mkrain!C$2,mkrain!C83,IF(事前相談チェックシート!$U$4=mkrain!D$2,mkrain!D83,mkrain!E83))),1)</f>
        <v>12.3</v>
      </c>
    </row>
    <row r="84" spans="2:7">
      <c r="B84" s="21">
        <v>17.5793</v>
      </c>
      <c r="C84" s="21">
        <v>12.4015</v>
      </c>
      <c r="D84" s="21">
        <v>17.488299999999999</v>
      </c>
      <c r="E84" s="21">
        <v>11.3086</v>
      </c>
      <c r="F84" s="77">
        <v>81</v>
      </c>
      <c r="G84" s="21">
        <f>ROUND(IF(事前相談チェックシート!$U$4=mkrain!B$2,mkrain!B84,IF(事前相談チェックシート!$U$4=mkrain!C$2,mkrain!C84,IF(事前相談チェックシート!$U$4=mkrain!D$2,mkrain!D84,mkrain!E84))),1)</f>
        <v>11.3</v>
      </c>
    </row>
    <row r="85" spans="2:7">
      <c r="B85" s="21">
        <v>16.297499999999999</v>
      </c>
      <c r="C85" s="21">
        <v>11.5067</v>
      </c>
      <c r="D85" s="21">
        <v>16.2117</v>
      </c>
      <c r="E85" s="21">
        <v>10.4839</v>
      </c>
      <c r="F85" s="77">
        <v>82</v>
      </c>
      <c r="G85" s="21">
        <f>ROUND(IF(事前相談チェックシート!$U$4=mkrain!B$2,mkrain!B85,IF(事前相談チェックシート!$U$4=mkrain!C$2,mkrain!C85,IF(事前相談チェックシート!$U$4=mkrain!D$2,mkrain!D85,mkrain!E85))),1)</f>
        <v>10.5</v>
      </c>
    </row>
    <row r="86" spans="2:7">
      <c r="B86" s="21">
        <v>15.220499999999999</v>
      </c>
      <c r="C86" s="21">
        <v>10.7561</v>
      </c>
      <c r="D86" s="21">
        <v>15.139900000000001</v>
      </c>
      <c r="E86" s="21">
        <v>9.7921999999999993</v>
      </c>
      <c r="F86" s="77">
        <v>83</v>
      </c>
      <c r="G86" s="21">
        <f>ROUND(IF(事前相談チェックシート!$U$4=mkrain!B$2,mkrain!B86,IF(事前相談チェックシート!$U$4=mkrain!C$2,mkrain!C86,IF(事前相談チェックシート!$U$4=mkrain!D$2,mkrain!D86,mkrain!E86))),1)</f>
        <v>9.8000000000000007</v>
      </c>
    </row>
    <row r="87" spans="2:7">
      <c r="B87" s="21">
        <v>14.3012</v>
      </c>
      <c r="C87" s="21">
        <v>10.1159</v>
      </c>
      <c r="D87" s="21">
        <v>14.2254</v>
      </c>
      <c r="E87" s="21">
        <v>9.2025000000000006</v>
      </c>
      <c r="F87" s="77">
        <v>84</v>
      </c>
      <c r="G87" s="21">
        <f>ROUND(IF(事前相談チェックシート!$U$4=mkrain!B$2,mkrain!B87,IF(事前相談チェックシート!$U$4=mkrain!C$2,mkrain!C87,IF(事前相談チェックシート!$U$4=mkrain!D$2,mkrain!D87,mkrain!E87))),1)</f>
        <v>9.1999999999999993</v>
      </c>
    </row>
    <row r="88" spans="2:7">
      <c r="B88" s="21">
        <v>13.5059</v>
      </c>
      <c r="C88" s="21">
        <v>9.5623000000000005</v>
      </c>
      <c r="D88" s="21">
        <v>13.4345</v>
      </c>
      <c r="E88" s="21">
        <v>8.6928000000000001</v>
      </c>
      <c r="F88" s="77">
        <v>85</v>
      </c>
      <c r="G88" s="21">
        <f>ROUND(IF(事前相談チェックシート!$U$4=mkrain!B$2,mkrain!B88,IF(事前相談チェックシート!$U$4=mkrain!C$2,mkrain!C88,IF(事前相談チェックシート!$U$4=mkrain!D$2,mkrain!D88,mkrain!E88))),1)</f>
        <v>8.6999999999999993</v>
      </c>
    </row>
    <row r="89" spans="2:7">
      <c r="B89" s="21">
        <v>12.8102</v>
      </c>
      <c r="C89" s="21">
        <v>9.0780999999999992</v>
      </c>
      <c r="D89" s="21">
        <v>12.742800000000001</v>
      </c>
      <c r="E89" s="21">
        <v>8.2471999999999994</v>
      </c>
      <c r="F89" s="77">
        <v>86</v>
      </c>
      <c r="G89" s="21">
        <f>ROUND(IF(事前相談チェックシート!$U$4=mkrain!B$2,mkrain!B89,IF(事前相談チェックシート!$U$4=mkrain!C$2,mkrain!C89,IF(事前相談チェックシート!$U$4=mkrain!D$2,mkrain!D89,mkrain!E89))),1)</f>
        <v>8.1999999999999993</v>
      </c>
    </row>
    <row r="90" spans="2:7">
      <c r="B90" s="21">
        <v>12.195600000000001</v>
      </c>
      <c r="C90" s="21">
        <v>8.6502999999999997</v>
      </c>
      <c r="D90" s="21">
        <v>12.132</v>
      </c>
      <c r="E90" s="21">
        <v>7.8537999999999997</v>
      </c>
      <c r="F90" s="77">
        <v>87</v>
      </c>
      <c r="G90" s="21">
        <f>ROUND(IF(事前相談チェックシート!$U$4=mkrain!B$2,mkrain!B90,IF(事前相談チェックシート!$U$4=mkrain!C$2,mkrain!C90,IF(事前相談チェックシート!$U$4=mkrain!D$2,mkrain!D90,mkrain!E90))),1)</f>
        <v>7.9</v>
      </c>
    </row>
    <row r="91" spans="2:7">
      <c r="B91" s="21">
        <v>11.648199999999999</v>
      </c>
      <c r="C91" s="21">
        <v>8.2691999999999997</v>
      </c>
      <c r="D91" s="21">
        <v>11.587999999999999</v>
      </c>
      <c r="E91" s="21">
        <v>7.5034999999999998</v>
      </c>
      <c r="F91" s="77">
        <v>88</v>
      </c>
      <c r="G91" s="21">
        <f>ROUND(IF(事前相談チェックシート!$U$4=mkrain!B$2,mkrain!B91,IF(事前相談チェックシート!$U$4=mkrain!C$2,mkrain!C91,IF(事前相談チェックシート!$U$4=mkrain!D$2,mkrain!D91,mkrain!E91))),1)</f>
        <v>7.5</v>
      </c>
    </row>
    <row r="92" spans="2:7">
      <c r="B92" s="21">
        <v>11.1571</v>
      </c>
      <c r="C92" s="21">
        <v>7.9272</v>
      </c>
      <c r="D92" s="21">
        <v>11.1</v>
      </c>
      <c r="E92" s="21">
        <v>7.1891999999999996</v>
      </c>
      <c r="F92" s="77">
        <v>89</v>
      </c>
      <c r="G92" s="21">
        <f>ROUND(IF(事前相談チェックシート!$U$4=mkrain!B$2,mkrain!B92,IF(事前相談チェックシート!$U$4=mkrain!C$2,mkrain!C92,IF(事前相談チェックシート!$U$4=mkrain!D$2,mkrain!D92,mkrain!E92))),1)</f>
        <v>7.2</v>
      </c>
    </row>
    <row r="93" spans="2:7">
      <c r="B93" s="21">
        <v>10.7136</v>
      </c>
      <c r="C93" s="21">
        <v>7.6181999999999999</v>
      </c>
      <c r="D93" s="21">
        <v>10.6593</v>
      </c>
      <c r="E93" s="21">
        <v>6.9055</v>
      </c>
      <c r="F93" s="77">
        <v>90</v>
      </c>
      <c r="G93" s="21">
        <f>ROUND(IF(事前相談チェックシート!$U$4=mkrain!B$2,mkrain!B93,IF(事前相談チェックシート!$U$4=mkrain!C$2,mkrain!C93,IF(事前相談チェックシート!$U$4=mkrain!D$2,mkrain!D93,mkrain!E93))),1)</f>
        <v>6.9</v>
      </c>
    </row>
    <row r="94" spans="2:7">
      <c r="B94" s="21">
        <v>10.3108</v>
      </c>
      <c r="C94" s="21">
        <v>7.3375000000000004</v>
      </c>
      <c r="D94" s="21">
        <v>10.2592</v>
      </c>
      <c r="E94" s="21">
        <v>6.6478999999999999</v>
      </c>
      <c r="F94" s="77">
        <v>91</v>
      </c>
      <c r="G94" s="21">
        <f>ROUND(IF(事前相談チェックシート!$U$4=mkrain!B$2,mkrain!B94,IF(事前相談チェックシート!$U$4=mkrain!C$2,mkrain!C94,IF(事前相談チェックシート!$U$4=mkrain!D$2,mkrain!D94,mkrain!E94))),1)</f>
        <v>6.6</v>
      </c>
    </row>
    <row r="95" spans="2:7">
      <c r="B95" s="21">
        <v>9.9430999999999994</v>
      </c>
      <c r="C95" s="21">
        <v>7.0810000000000004</v>
      </c>
      <c r="D95" s="21">
        <v>9.8939000000000004</v>
      </c>
      <c r="E95" s="21">
        <v>6.4127000000000001</v>
      </c>
      <c r="F95" s="77">
        <v>92</v>
      </c>
      <c r="G95" s="21">
        <f>ROUND(IF(事前相談チェックシート!$U$4=mkrain!B$2,mkrain!B95,IF(事前相談チェックシート!$U$4=mkrain!C$2,mkrain!C95,IF(事前相談チェックシート!$U$4=mkrain!D$2,mkrain!D95,mkrain!E95))),1)</f>
        <v>6.4</v>
      </c>
    </row>
    <row r="96" spans="2:7">
      <c r="B96" s="21">
        <v>9.6059000000000001</v>
      </c>
      <c r="C96" s="21">
        <v>6.8457999999999997</v>
      </c>
      <c r="D96" s="21">
        <v>9.5588999999999995</v>
      </c>
      <c r="E96" s="21">
        <v>6.1970000000000001</v>
      </c>
      <c r="F96" s="77">
        <v>93</v>
      </c>
      <c r="G96" s="21">
        <f>ROUND(IF(事前相談チェックシート!$U$4=mkrain!B$2,mkrain!B96,IF(事前相談チェックシート!$U$4=mkrain!C$2,mkrain!C96,IF(事前相談チェックシート!$U$4=mkrain!D$2,mkrain!D96,mkrain!E96))),1)</f>
        <v>6.2</v>
      </c>
    </row>
    <row r="97" spans="2:7">
      <c r="B97" s="21">
        <v>9.2954000000000008</v>
      </c>
      <c r="C97" s="21">
        <v>6.6289999999999996</v>
      </c>
      <c r="D97" s="21">
        <v>9.2504000000000008</v>
      </c>
      <c r="E97" s="21">
        <v>5.9983000000000004</v>
      </c>
      <c r="F97" s="77">
        <v>94</v>
      </c>
      <c r="G97" s="21">
        <f>ROUND(IF(事前相談チェックシート!$U$4=mkrain!B$2,mkrain!B97,IF(事前相談チェックシート!$U$4=mkrain!C$2,mkrain!C97,IF(事前相談チェックシート!$U$4=mkrain!D$2,mkrain!D97,mkrain!E97))),1)</f>
        <v>6</v>
      </c>
    </row>
    <row r="98" spans="2:7">
      <c r="B98" s="21">
        <v>9.0083000000000002</v>
      </c>
      <c r="C98" s="21">
        <v>6.4284999999999997</v>
      </c>
      <c r="D98" s="21">
        <v>8.9652999999999992</v>
      </c>
      <c r="E98" s="21">
        <v>5.8147000000000002</v>
      </c>
      <c r="F98" s="77">
        <v>95</v>
      </c>
      <c r="G98" s="21">
        <f>ROUND(IF(事前相談チェックシート!$U$4=mkrain!B$2,mkrain!B98,IF(事前相談チェックシート!$U$4=mkrain!C$2,mkrain!C98,IF(事前相談チェックシート!$U$4=mkrain!D$2,mkrain!D98,mkrain!E98))),1)</f>
        <v>5.8</v>
      </c>
    </row>
    <row r="99" spans="2:7">
      <c r="B99" s="21">
        <v>8.7420000000000009</v>
      </c>
      <c r="C99" s="21">
        <v>6.2423000000000002</v>
      </c>
      <c r="D99" s="21">
        <v>8.7007999999999992</v>
      </c>
      <c r="E99" s="21">
        <v>5.6443000000000003</v>
      </c>
      <c r="F99" s="77">
        <v>96</v>
      </c>
      <c r="G99" s="21">
        <f>ROUND(IF(事前相談チェックシート!$U$4=mkrain!B$2,mkrain!B99,IF(事前相談チェックシート!$U$4=mkrain!C$2,mkrain!C99,IF(事前相談チェックシート!$U$4=mkrain!D$2,mkrain!D99,mkrain!E99))),1)</f>
        <v>5.6</v>
      </c>
    </row>
    <row r="100" spans="2:7">
      <c r="B100" s="21">
        <v>8.4943000000000008</v>
      </c>
      <c r="C100" s="21">
        <v>6.0690999999999997</v>
      </c>
      <c r="D100" s="21">
        <v>8.4547000000000008</v>
      </c>
      <c r="E100" s="21">
        <v>5.4856999999999996</v>
      </c>
      <c r="F100" s="77">
        <v>97</v>
      </c>
      <c r="G100" s="21">
        <f>ROUND(IF(事前相談チェックシート!$U$4=mkrain!B$2,mkrain!B100,IF(事前相談チェックシート!$U$4=mkrain!C$2,mkrain!C100,IF(事前相談チェックシート!$U$4=mkrain!D$2,mkrain!D100,mkrain!E100))),1)</f>
        <v>5.5</v>
      </c>
    </row>
    <row r="101" spans="2:7">
      <c r="B101" s="21">
        <v>8.2629999999999999</v>
      </c>
      <c r="C101" s="21">
        <v>5.9073000000000002</v>
      </c>
      <c r="D101" s="21">
        <v>8.2249999999999996</v>
      </c>
      <c r="E101" s="21">
        <v>5.3376999999999999</v>
      </c>
      <c r="F101" s="77">
        <v>98</v>
      </c>
      <c r="G101" s="21">
        <f>ROUND(IF(事前相談チェックシート!$U$4=mkrain!B$2,mkrain!B101,IF(事前相談チェックシート!$U$4=mkrain!C$2,mkrain!C101,IF(事前相談チェックシート!$U$4=mkrain!D$2,mkrain!D101,mkrain!E101))),1)</f>
        <v>5.3</v>
      </c>
    </row>
    <row r="102" spans="2:7">
      <c r="B102" s="21">
        <v>8.0466999999999995</v>
      </c>
      <c r="C102" s="21">
        <v>5.7557999999999998</v>
      </c>
      <c r="D102" s="21">
        <v>8.01</v>
      </c>
      <c r="E102" s="21">
        <v>5.1992000000000003</v>
      </c>
      <c r="F102" s="77">
        <v>99</v>
      </c>
      <c r="G102" s="21">
        <f>ROUND(IF(事前相談チェックシート!$U$4=mkrain!B$2,mkrain!B102,IF(事前相談チェックシート!$U$4=mkrain!C$2,mkrain!C102,IF(事前相談チェックシート!$U$4=mkrain!D$2,mkrain!D102,mkrain!E102))),1)</f>
        <v>5.2</v>
      </c>
    </row>
    <row r="103" spans="2:7">
      <c r="B103" s="21">
        <v>7.8437000000000001</v>
      </c>
      <c r="C103" s="21">
        <v>5.6135999999999999</v>
      </c>
      <c r="D103" s="21">
        <v>7.8083999999999998</v>
      </c>
      <c r="E103" s="21">
        <v>5.0693000000000001</v>
      </c>
      <c r="F103" s="77">
        <v>100</v>
      </c>
      <c r="G103" s="21">
        <f>ROUND(IF(事前相談チェックシート!$U$4=mkrain!B$2,mkrain!B103,IF(事前相談チェックシート!$U$4=mkrain!C$2,mkrain!C103,IF(事前相談チェックシート!$U$4=mkrain!D$2,mkrain!D103,mkrain!E103))),1)</f>
        <v>5.0999999999999996</v>
      </c>
    </row>
    <row r="104" spans="2:7">
      <c r="B104" s="21">
        <v>7.6528</v>
      </c>
      <c r="C104" s="21">
        <v>5.4798</v>
      </c>
      <c r="D104" s="21">
        <v>7.6188000000000002</v>
      </c>
      <c r="E104" s="21">
        <v>4.9470999999999998</v>
      </c>
      <c r="F104" s="77">
        <v>101</v>
      </c>
      <c r="G104" s="21">
        <f>ROUND(IF(事前相談チェックシート!$U$4=mkrain!B$2,mkrain!B104,IF(事前相談チェックシート!$U$4=mkrain!C$2,mkrain!C104,IF(事前相談チェックシート!$U$4=mkrain!D$2,mkrain!D104,mkrain!E104))),1)</f>
        <v>4.9000000000000004</v>
      </c>
    </row>
    <row r="105" spans="2:7">
      <c r="B105" s="21">
        <v>7.4729999999999999</v>
      </c>
      <c r="C105" s="21">
        <v>5.3536999999999999</v>
      </c>
      <c r="D105" s="21">
        <v>7.4401999999999999</v>
      </c>
      <c r="E105" s="21">
        <v>4.8319000000000001</v>
      </c>
      <c r="F105" s="77">
        <v>102</v>
      </c>
      <c r="G105" s="21">
        <f>ROUND(IF(事前相談チェックシート!$U$4=mkrain!B$2,mkrain!B105,IF(事前相談チェックシート!$U$4=mkrain!C$2,mkrain!C105,IF(事前相談チェックシート!$U$4=mkrain!D$2,mkrain!D105,mkrain!E105))),1)</f>
        <v>4.8</v>
      </c>
    </row>
    <row r="106" spans="2:7">
      <c r="B106" s="21">
        <v>7.3032000000000004</v>
      </c>
      <c r="C106" s="21">
        <v>5.2344999999999997</v>
      </c>
      <c r="D106" s="21">
        <v>7.2714999999999996</v>
      </c>
      <c r="E106" s="21">
        <v>4.7230999999999996</v>
      </c>
      <c r="F106" s="77">
        <v>103</v>
      </c>
      <c r="G106" s="21">
        <f>ROUND(IF(事前相談チェックシート!$U$4=mkrain!B$2,mkrain!B106,IF(事前相談チェックシート!$U$4=mkrain!C$2,mkrain!C106,IF(事前相談チェックシート!$U$4=mkrain!D$2,mkrain!D106,mkrain!E106))),1)</f>
        <v>4.7</v>
      </c>
    </row>
    <row r="107" spans="2:7">
      <c r="B107" s="21">
        <v>7.1425999999999998</v>
      </c>
      <c r="C107" s="21">
        <v>5.1218000000000004</v>
      </c>
      <c r="D107" s="21">
        <v>7.1119000000000003</v>
      </c>
      <c r="E107" s="21">
        <v>4.6201999999999996</v>
      </c>
      <c r="F107" s="77">
        <v>104</v>
      </c>
      <c r="G107" s="21">
        <f>ROUND(IF(事前相談チェックシート!$U$4=mkrain!B$2,mkrain!B107,IF(事前相談チェックシート!$U$4=mkrain!C$2,mkrain!C107,IF(事前相談チェックシート!$U$4=mkrain!D$2,mkrain!D107,mkrain!E107))),1)</f>
        <v>4.5999999999999996</v>
      </c>
    </row>
    <row r="108" spans="2:7">
      <c r="B108" s="21">
        <v>6.9904000000000002</v>
      </c>
      <c r="C108" s="21">
        <v>5.0148999999999999</v>
      </c>
      <c r="D108" s="21">
        <v>6.9607000000000001</v>
      </c>
      <c r="E108" s="21">
        <v>4.5227000000000004</v>
      </c>
      <c r="F108" s="77">
        <v>105</v>
      </c>
      <c r="G108" s="21">
        <f>ROUND(IF(事前相談チェックシート!$U$4=mkrain!B$2,mkrain!B108,IF(事前相談チェックシート!$U$4=mkrain!C$2,mkrain!C108,IF(事前相談チェックシート!$U$4=mkrain!D$2,mkrain!D108,mkrain!E108))),1)</f>
        <v>4.5</v>
      </c>
    </row>
    <row r="109" spans="2:7">
      <c r="B109" s="21">
        <v>6.8460000000000001</v>
      </c>
      <c r="C109" s="21">
        <v>4.9132999999999996</v>
      </c>
      <c r="D109" s="21">
        <v>6.8171999999999997</v>
      </c>
      <c r="E109" s="21">
        <v>4.4301000000000004</v>
      </c>
      <c r="F109" s="77">
        <v>106</v>
      </c>
      <c r="G109" s="21">
        <f>ROUND(IF(事前相談チェックシート!$U$4=mkrain!B$2,mkrain!B109,IF(事前相談チェックシート!$U$4=mkrain!C$2,mkrain!C109,IF(事前相談チェックシート!$U$4=mkrain!D$2,mkrain!D109,mkrain!E109))),1)</f>
        <v>4.4000000000000004</v>
      </c>
    </row>
    <row r="110" spans="2:7">
      <c r="B110" s="21">
        <v>6.7085999999999997</v>
      </c>
      <c r="C110" s="21">
        <v>4.8167999999999997</v>
      </c>
      <c r="D110" s="21">
        <v>6.6807999999999996</v>
      </c>
      <c r="E110" s="21">
        <v>4.3421000000000003</v>
      </c>
      <c r="F110" s="77">
        <v>107</v>
      </c>
      <c r="G110" s="21">
        <f>ROUND(IF(事前相談チェックシート!$U$4=mkrain!B$2,mkrain!B110,IF(事前相談チェックシート!$U$4=mkrain!C$2,mkrain!C110,IF(事前相談チェックシート!$U$4=mkrain!D$2,mkrain!D110,mkrain!E110))),1)</f>
        <v>4.3</v>
      </c>
    </row>
    <row r="111" spans="2:7">
      <c r="B111" s="21">
        <v>6.5778999999999996</v>
      </c>
      <c r="C111" s="21">
        <v>4.7248000000000001</v>
      </c>
      <c r="D111" s="21">
        <v>6.5509000000000004</v>
      </c>
      <c r="E111" s="21">
        <v>4.2583000000000002</v>
      </c>
      <c r="F111" s="77">
        <v>108</v>
      </c>
      <c r="G111" s="21">
        <f>ROUND(IF(事前相談チェックシート!$U$4=mkrain!B$2,mkrain!B111,IF(事前相談チェックシート!$U$4=mkrain!C$2,mkrain!C111,IF(事前相談チェックシート!$U$4=mkrain!D$2,mkrain!D111,mkrain!E111))),1)</f>
        <v>4.3</v>
      </c>
    </row>
    <row r="112" spans="2:7">
      <c r="B112" s="21">
        <v>6.4532999999999996</v>
      </c>
      <c r="C112" s="21">
        <v>4.6369999999999996</v>
      </c>
      <c r="D112" s="21">
        <v>6.4269999999999996</v>
      </c>
      <c r="E112" s="21">
        <v>4.1783000000000001</v>
      </c>
      <c r="F112" s="77">
        <v>109</v>
      </c>
      <c r="G112" s="21">
        <f>ROUND(IF(事前相談チェックシート!$U$4=mkrain!B$2,mkrain!B112,IF(事前相談チェックシート!$U$4=mkrain!C$2,mkrain!C112,IF(事前相談チェックシート!$U$4=mkrain!D$2,mkrain!D112,mkrain!E112))),1)</f>
        <v>4.2</v>
      </c>
    </row>
    <row r="113" spans="2:7">
      <c r="B113" s="21">
        <v>6.3342999999999998</v>
      </c>
      <c r="C113" s="21">
        <v>4.5532000000000004</v>
      </c>
      <c r="D113" s="21">
        <v>6.3087999999999997</v>
      </c>
      <c r="E113" s="21">
        <v>4.1020000000000003</v>
      </c>
      <c r="F113" s="77">
        <v>110</v>
      </c>
      <c r="G113" s="21">
        <f>ROUND(IF(事前相談チェックシート!$U$4=mkrain!B$2,mkrain!B113,IF(事前相談チェックシート!$U$4=mkrain!C$2,mkrain!C113,IF(事前相談チェックシート!$U$4=mkrain!D$2,mkrain!D113,mkrain!E113))),1)</f>
        <v>4.0999999999999996</v>
      </c>
    </row>
    <row r="114" spans="2:7">
      <c r="B114" s="21">
        <v>6.2206000000000001</v>
      </c>
      <c r="C114" s="21">
        <v>4.4730999999999996</v>
      </c>
      <c r="D114" s="21">
        <v>6.1958000000000002</v>
      </c>
      <c r="E114" s="21">
        <v>4.0290999999999997</v>
      </c>
      <c r="F114" s="77">
        <v>111</v>
      </c>
      <c r="G114" s="21">
        <f>ROUND(IF(事前相談チェックシート!$U$4=mkrain!B$2,mkrain!B114,IF(事前相談チェックシート!$U$4=mkrain!C$2,mkrain!C114,IF(事前相談チェックシート!$U$4=mkrain!D$2,mkrain!D114,mkrain!E114))),1)</f>
        <v>4</v>
      </c>
    </row>
    <row r="115" spans="2:7">
      <c r="B115" s="21">
        <v>6.1117999999999997</v>
      </c>
      <c r="C115" s="21">
        <v>4.3963999999999999</v>
      </c>
      <c r="D115" s="21">
        <v>6.0876999999999999</v>
      </c>
      <c r="E115" s="21">
        <v>3.9592000000000001</v>
      </c>
      <c r="F115" s="77">
        <v>112</v>
      </c>
      <c r="G115" s="21">
        <f>ROUND(IF(事前相談チェックシート!$U$4=mkrain!B$2,mkrain!B115,IF(事前相談チェックシート!$U$4=mkrain!C$2,mkrain!C115,IF(事前相談チェックシート!$U$4=mkrain!D$2,mkrain!D115,mkrain!E115))),1)</f>
        <v>4</v>
      </c>
    </row>
    <row r="116" spans="2:7">
      <c r="B116" s="21">
        <v>6.0075000000000003</v>
      </c>
      <c r="C116" s="21">
        <v>4.3228999999999997</v>
      </c>
      <c r="D116" s="21">
        <v>5.9840999999999998</v>
      </c>
      <c r="E116" s="21">
        <v>3.8923000000000001</v>
      </c>
      <c r="F116" s="77">
        <v>113</v>
      </c>
      <c r="G116" s="21">
        <f>ROUND(IF(事前相談チェックシート!$U$4=mkrain!B$2,mkrain!B116,IF(事前相談チェックシート!$U$4=mkrain!C$2,mkrain!C116,IF(事前相談チェックシート!$U$4=mkrain!D$2,mkrain!D116,mkrain!E116))),1)</f>
        <v>3.9</v>
      </c>
    </row>
    <row r="117" spans="2:7">
      <c r="B117" s="21">
        <v>5.9076000000000004</v>
      </c>
      <c r="C117" s="21">
        <v>4.2523999999999997</v>
      </c>
      <c r="D117" s="21">
        <v>5.8848000000000003</v>
      </c>
      <c r="E117" s="21">
        <v>3.8281999999999998</v>
      </c>
      <c r="F117" s="77">
        <v>114</v>
      </c>
      <c r="G117" s="21">
        <f>ROUND(IF(事前相談チェックシート!$U$4=mkrain!B$2,mkrain!B117,IF(事前相談チェックシート!$U$4=mkrain!C$2,mkrain!C117,IF(事前相談チェックシート!$U$4=mkrain!D$2,mkrain!D117,mkrain!E117))),1)</f>
        <v>3.8</v>
      </c>
    </row>
    <row r="118" spans="2:7">
      <c r="B118" s="21">
        <v>5.8116000000000003</v>
      </c>
      <c r="C118" s="21">
        <v>4.1845999999999997</v>
      </c>
      <c r="D118" s="21">
        <v>5.7893999999999997</v>
      </c>
      <c r="E118" s="21">
        <v>3.7665999999999999</v>
      </c>
      <c r="F118" s="77">
        <v>115</v>
      </c>
      <c r="G118" s="21">
        <f>ROUND(IF(事前相談チェックシート!$U$4=mkrain!B$2,mkrain!B118,IF(事前相談チェックシート!$U$4=mkrain!C$2,mkrain!C118,IF(事前相談チェックシート!$U$4=mkrain!D$2,mkrain!D118,mkrain!E118))),1)</f>
        <v>3.8</v>
      </c>
    </row>
    <row r="119" spans="2:7">
      <c r="B119" s="21">
        <v>5.7194000000000003</v>
      </c>
      <c r="C119" s="21">
        <v>4.1195000000000004</v>
      </c>
      <c r="D119" s="21">
        <v>5.6978</v>
      </c>
      <c r="E119" s="21">
        <v>3.7073999999999998</v>
      </c>
      <c r="F119" s="77">
        <v>116</v>
      </c>
      <c r="G119" s="21">
        <f>ROUND(IF(事前相談チェックシート!$U$4=mkrain!B$2,mkrain!B119,IF(事前相談チェックシート!$U$4=mkrain!C$2,mkrain!C119,IF(事前相談チェックシート!$U$4=mkrain!D$2,mkrain!D119,mkrain!E119))),1)</f>
        <v>3.7</v>
      </c>
    </row>
    <row r="120" spans="2:7">
      <c r="B120" s="21">
        <v>5.6307999999999998</v>
      </c>
      <c r="C120" s="21">
        <v>4.0568999999999997</v>
      </c>
      <c r="D120" s="21">
        <v>5.6096000000000004</v>
      </c>
      <c r="E120" s="21">
        <v>3.6503999999999999</v>
      </c>
      <c r="F120" s="77">
        <v>117</v>
      </c>
      <c r="G120" s="21">
        <f>ROUND(IF(事前相談チェックシート!$U$4=mkrain!B$2,mkrain!B120,IF(事前相談チェックシート!$U$4=mkrain!C$2,mkrain!C120,IF(事前相談チェックシート!$U$4=mkrain!D$2,mkrain!D120,mkrain!E120))),1)</f>
        <v>3.7</v>
      </c>
    </row>
    <row r="121" spans="2:7">
      <c r="B121" s="21">
        <v>5.5453999999999999</v>
      </c>
      <c r="C121" s="21">
        <v>3.9965999999999999</v>
      </c>
      <c r="D121" s="21">
        <v>5.5247999999999999</v>
      </c>
      <c r="E121" s="21">
        <v>3.5956000000000001</v>
      </c>
      <c r="F121" s="77">
        <v>118</v>
      </c>
      <c r="G121" s="21">
        <f>ROUND(IF(事前相談チェックシート!$U$4=mkrain!B$2,mkrain!B121,IF(事前相談チェックシート!$U$4=mkrain!C$2,mkrain!C121,IF(事前相談チェックシート!$U$4=mkrain!D$2,mkrain!D121,mkrain!E121))),1)</f>
        <v>3.6</v>
      </c>
    </row>
    <row r="122" spans="2:7">
      <c r="B122" s="21">
        <v>5.4631999999999996</v>
      </c>
      <c r="C122" s="21">
        <v>3.9384000000000001</v>
      </c>
      <c r="D122" s="21">
        <v>5.4431000000000003</v>
      </c>
      <c r="E122" s="21">
        <v>3.5428000000000002</v>
      </c>
      <c r="F122" s="77">
        <v>119</v>
      </c>
      <c r="G122" s="21">
        <f>ROUND(IF(事前相談チェックシート!$U$4=mkrain!B$2,mkrain!B122,IF(事前相談チェックシート!$U$4=mkrain!C$2,mkrain!C122,IF(事前相談チェックシート!$U$4=mkrain!D$2,mkrain!D122,mkrain!E122))),1)</f>
        <v>3.5</v>
      </c>
    </row>
    <row r="123" spans="2:7">
      <c r="B123" s="21">
        <v>5.3838999999999997</v>
      </c>
      <c r="C123" s="21">
        <v>3.8822999999999999</v>
      </c>
      <c r="D123" s="21">
        <v>5.3642000000000003</v>
      </c>
      <c r="E123" s="21">
        <v>3.4918</v>
      </c>
      <c r="F123" s="77">
        <v>120</v>
      </c>
      <c r="G123" s="21">
        <f>ROUND(IF(事前相談チェックシート!$U$4=mkrain!B$2,mkrain!B123,IF(事前相談チェックシート!$U$4=mkrain!C$2,mkrain!C123,IF(事前相談チェックシート!$U$4=mkrain!D$2,mkrain!D123,mkrain!E123))),1)</f>
        <v>3.5</v>
      </c>
    </row>
    <row r="124" spans="2:7">
      <c r="B124" s="21">
        <v>5.3074000000000003</v>
      </c>
      <c r="C124" s="21">
        <v>3.8281999999999998</v>
      </c>
      <c r="D124" s="21">
        <v>5.2881999999999998</v>
      </c>
      <c r="E124" s="21">
        <v>3.4426000000000001</v>
      </c>
      <c r="F124" s="77">
        <v>121</v>
      </c>
      <c r="G124" s="21">
        <f>ROUND(IF(事前相談チェックシート!$U$4=mkrain!B$2,mkrain!B124,IF(事前相談チェックシート!$U$4=mkrain!C$2,mkrain!C124,IF(事前相談チェックシート!$U$4=mkrain!D$2,mkrain!D124,mkrain!E124))),1)</f>
        <v>3.4</v>
      </c>
    </row>
    <row r="125" spans="2:7">
      <c r="B125" s="21">
        <v>5.2335000000000003</v>
      </c>
      <c r="C125" s="21">
        <v>3.7759</v>
      </c>
      <c r="D125" s="21">
        <v>5.2148000000000003</v>
      </c>
      <c r="E125" s="21">
        <v>3.3952</v>
      </c>
      <c r="F125" s="77">
        <v>122</v>
      </c>
      <c r="G125" s="21">
        <f>ROUND(IF(事前相談チェックシート!$U$4=mkrain!B$2,mkrain!B125,IF(事前相談チェックシート!$U$4=mkrain!C$2,mkrain!C125,IF(事前相談チェックシート!$U$4=mkrain!D$2,mkrain!D125,mkrain!E125))),1)</f>
        <v>3.4</v>
      </c>
    </row>
    <row r="126" spans="2:7">
      <c r="B126" s="21">
        <v>5.1620999999999997</v>
      </c>
      <c r="C126" s="21">
        <v>3.7254</v>
      </c>
      <c r="D126" s="21">
        <v>5.1437999999999997</v>
      </c>
      <c r="E126" s="21">
        <v>3.3492999999999999</v>
      </c>
      <c r="F126" s="77">
        <v>123</v>
      </c>
      <c r="G126" s="21">
        <f>ROUND(IF(事前相談チェックシート!$U$4=mkrain!B$2,mkrain!B126,IF(事前相談チェックシート!$U$4=mkrain!C$2,mkrain!C126,IF(事前相談チェックシート!$U$4=mkrain!D$2,mkrain!D126,mkrain!E126))),1)</f>
        <v>3.3</v>
      </c>
    </row>
    <row r="127" spans="2:7">
      <c r="B127" s="21">
        <v>5.0930999999999997</v>
      </c>
      <c r="C127" s="21">
        <v>3.6764999999999999</v>
      </c>
      <c r="D127" s="21">
        <v>5.0751999999999997</v>
      </c>
      <c r="E127" s="21">
        <v>3.3048999999999999</v>
      </c>
      <c r="F127" s="77">
        <v>124</v>
      </c>
      <c r="G127" s="21">
        <f>ROUND(IF(事前相談チェックシート!$U$4=mkrain!B$2,mkrain!B127,IF(事前相談チェックシート!$U$4=mkrain!C$2,mkrain!C127,IF(事前相談チェックシート!$U$4=mkrain!D$2,mkrain!D127,mkrain!E127))),1)</f>
        <v>3.3</v>
      </c>
    </row>
    <row r="128" spans="2:7">
      <c r="B128" s="21">
        <v>5.0263</v>
      </c>
      <c r="C128" s="21">
        <v>3.6291000000000002</v>
      </c>
      <c r="D128" s="21">
        <v>5.0087999999999999</v>
      </c>
      <c r="E128" s="21">
        <v>3.2618999999999998</v>
      </c>
      <c r="F128" s="77">
        <v>125</v>
      </c>
      <c r="G128" s="21">
        <f>ROUND(IF(事前相談チェックシート!$U$4=mkrain!B$2,mkrain!B128,IF(事前相談チェックシート!$U$4=mkrain!C$2,mkrain!C128,IF(事前相談チェックシート!$U$4=mkrain!D$2,mkrain!D128,mkrain!E128))),1)</f>
        <v>3.3</v>
      </c>
    </row>
    <row r="129" spans="2:7">
      <c r="B129" s="21">
        <v>4.9617000000000004</v>
      </c>
      <c r="C129" s="21">
        <v>3.5832999999999999</v>
      </c>
      <c r="D129" s="21">
        <v>4.9444999999999997</v>
      </c>
      <c r="E129" s="21">
        <v>3.2202999999999999</v>
      </c>
      <c r="F129" s="77">
        <v>126</v>
      </c>
      <c r="G129" s="21">
        <f>ROUND(IF(事前相談チェックシート!$U$4=mkrain!B$2,mkrain!B129,IF(事前相談チェックシート!$U$4=mkrain!C$2,mkrain!C129,IF(事前相談チェックシート!$U$4=mkrain!D$2,mkrain!D129,mkrain!E129))),1)</f>
        <v>3.2</v>
      </c>
    </row>
    <row r="130" spans="2:7">
      <c r="B130" s="21">
        <v>4.899</v>
      </c>
      <c r="C130" s="21">
        <v>3.5388999999999999</v>
      </c>
      <c r="D130" s="21">
        <v>4.8822000000000001</v>
      </c>
      <c r="E130" s="21">
        <v>3.18</v>
      </c>
      <c r="F130" s="77">
        <v>127</v>
      </c>
      <c r="G130" s="21">
        <f>ROUND(IF(事前相談チェックシート!$U$4=mkrain!B$2,mkrain!B130,IF(事前相談チェックシート!$U$4=mkrain!C$2,mkrain!C130,IF(事前相談チェックシート!$U$4=mkrain!D$2,mkrain!D130,mkrain!E130))),1)</f>
        <v>3.2</v>
      </c>
    </row>
    <row r="131" spans="2:7">
      <c r="B131" s="21">
        <v>4.8383000000000003</v>
      </c>
      <c r="C131" s="21">
        <v>3.4958</v>
      </c>
      <c r="D131" s="21">
        <v>4.8217999999999996</v>
      </c>
      <c r="E131" s="21">
        <v>3.141</v>
      </c>
      <c r="F131" s="77">
        <v>128</v>
      </c>
      <c r="G131" s="21">
        <f>ROUND(IF(事前相談チェックシート!$U$4=mkrain!B$2,mkrain!B131,IF(事前相談チェックシート!$U$4=mkrain!C$2,mkrain!C131,IF(事前相談チェックシート!$U$4=mkrain!D$2,mkrain!D131,mkrain!E131))),1)</f>
        <v>3.1</v>
      </c>
    </row>
    <row r="132" spans="2:7">
      <c r="B132" s="21">
        <v>4.7793999999999999</v>
      </c>
      <c r="C132" s="21">
        <v>3.4540000000000002</v>
      </c>
      <c r="D132" s="21">
        <v>4.7632000000000003</v>
      </c>
      <c r="E132" s="21">
        <v>3.1031</v>
      </c>
      <c r="F132" s="77">
        <v>129</v>
      </c>
      <c r="G132" s="21">
        <f>ROUND(IF(事前相談チェックシート!$U$4=mkrain!B$2,mkrain!B132,IF(事前相談チェックシート!$U$4=mkrain!C$2,mkrain!C132,IF(事前相談チェックシート!$U$4=mkrain!D$2,mkrain!D132,mkrain!E132))),1)</f>
        <v>3.1</v>
      </c>
    </row>
    <row r="133" spans="2:7">
      <c r="B133" s="21">
        <v>4.7222</v>
      </c>
      <c r="C133" s="21">
        <v>3.4134000000000002</v>
      </c>
      <c r="D133" s="21">
        <v>4.7064000000000004</v>
      </c>
      <c r="E133" s="21">
        <v>3.0663</v>
      </c>
      <c r="F133" s="77">
        <v>130</v>
      </c>
      <c r="G133" s="21">
        <f>ROUND(IF(事前相談チェックシート!$U$4=mkrain!B$2,mkrain!B133,IF(事前相談チェックシート!$U$4=mkrain!C$2,mkrain!C133,IF(事前相談チェックシート!$U$4=mkrain!D$2,mkrain!D133,mkrain!E133))),1)</f>
        <v>3.1</v>
      </c>
    </row>
    <row r="134" spans="2:7">
      <c r="B134" s="21">
        <v>4.6666999999999996</v>
      </c>
      <c r="C134" s="21">
        <v>3.3740000000000001</v>
      </c>
      <c r="D134" s="21">
        <v>4.6512000000000002</v>
      </c>
      <c r="E134" s="21">
        <v>3.0306000000000002</v>
      </c>
      <c r="F134" s="77">
        <v>131</v>
      </c>
      <c r="G134" s="21">
        <f>ROUND(IF(事前相談チェックシート!$U$4=mkrain!B$2,mkrain!B134,IF(事前相談チェックシート!$U$4=mkrain!C$2,mkrain!C134,IF(事前相談チェックシート!$U$4=mkrain!D$2,mkrain!D134,mkrain!E134))),1)</f>
        <v>3</v>
      </c>
    </row>
    <row r="135" spans="2:7">
      <c r="B135" s="21">
        <v>4.6128</v>
      </c>
      <c r="C135" s="21">
        <v>3.3357000000000001</v>
      </c>
      <c r="D135" s="21">
        <v>4.5975999999999999</v>
      </c>
      <c r="E135" s="21">
        <v>2.9958</v>
      </c>
      <c r="F135" s="77">
        <v>132</v>
      </c>
      <c r="G135" s="21">
        <f>ROUND(IF(事前相談チェックシート!$U$4=mkrain!B$2,mkrain!B135,IF(事前相談チェックシート!$U$4=mkrain!C$2,mkrain!C135,IF(事前相談チェックシート!$U$4=mkrain!D$2,mkrain!D135,mkrain!E135))),1)</f>
        <v>3</v>
      </c>
    </row>
    <row r="136" spans="2:7">
      <c r="B136" s="21">
        <v>4.5603999999999996</v>
      </c>
      <c r="C136" s="21">
        <v>3.2985000000000002</v>
      </c>
      <c r="D136" s="21">
        <v>4.5454999999999997</v>
      </c>
      <c r="E136" s="21">
        <v>2.9621</v>
      </c>
      <c r="F136" s="77">
        <v>133</v>
      </c>
      <c r="G136" s="21">
        <f>ROUND(IF(事前相談チェックシート!$U$4=mkrain!B$2,mkrain!B136,IF(事前相談チェックシート!$U$4=mkrain!C$2,mkrain!C136,IF(事前相談チェックシート!$U$4=mkrain!D$2,mkrain!D136,mkrain!E136))),1)</f>
        <v>3</v>
      </c>
    </row>
    <row r="137" spans="2:7">
      <c r="B137" s="21">
        <v>4.5095000000000001</v>
      </c>
      <c r="C137" s="21">
        <v>3.2623000000000002</v>
      </c>
      <c r="D137" s="21">
        <v>4.4947999999999997</v>
      </c>
      <c r="E137" s="21">
        <v>2.9293</v>
      </c>
      <c r="F137" s="77">
        <v>134</v>
      </c>
      <c r="G137" s="21">
        <f>ROUND(IF(事前相談チェックシート!$U$4=mkrain!B$2,mkrain!B137,IF(事前相談チェックシート!$U$4=mkrain!C$2,mkrain!C137,IF(事前相談チェックシート!$U$4=mkrain!D$2,mkrain!D137,mkrain!E137))),1)</f>
        <v>2.9</v>
      </c>
    </row>
    <row r="138" spans="2:7">
      <c r="B138" s="21">
        <v>4.4599000000000002</v>
      </c>
      <c r="C138" s="21">
        <v>3.2271000000000001</v>
      </c>
      <c r="D138" s="21">
        <v>4.4455</v>
      </c>
      <c r="E138" s="21">
        <v>2.8974000000000002</v>
      </c>
      <c r="F138" s="77">
        <v>135</v>
      </c>
      <c r="G138" s="21">
        <f>ROUND(IF(事前相談チェックシート!$U$4=mkrain!B$2,mkrain!B138,IF(事前相談チェックシート!$U$4=mkrain!C$2,mkrain!C138,IF(事前相談チェックシート!$U$4=mkrain!D$2,mkrain!D138,mkrain!E138))),1)</f>
        <v>2.9</v>
      </c>
    </row>
    <row r="139" spans="2:7">
      <c r="B139" s="21">
        <v>4.4116999999999997</v>
      </c>
      <c r="C139" s="21">
        <v>3.1928000000000001</v>
      </c>
      <c r="D139" s="21">
        <v>4.3975999999999997</v>
      </c>
      <c r="E139" s="21">
        <v>2.8662999999999998</v>
      </c>
      <c r="F139" s="77">
        <v>136</v>
      </c>
      <c r="G139" s="21">
        <f>ROUND(IF(事前相談チェックシート!$U$4=mkrain!B$2,mkrain!B139,IF(事前相談チェックシート!$U$4=mkrain!C$2,mkrain!C139,IF(事前相談チェックシート!$U$4=mkrain!D$2,mkrain!D139,mkrain!E139))),1)</f>
        <v>2.9</v>
      </c>
    </row>
    <row r="140" spans="2:7">
      <c r="B140" s="21">
        <v>4.3647</v>
      </c>
      <c r="C140" s="21">
        <v>3.1594000000000002</v>
      </c>
      <c r="D140" s="21">
        <v>4.3507999999999996</v>
      </c>
      <c r="E140" s="21">
        <v>2.8361000000000001</v>
      </c>
      <c r="F140" s="77">
        <v>137</v>
      </c>
      <c r="G140" s="21">
        <f>ROUND(IF(事前相談チェックシート!$U$4=mkrain!B$2,mkrain!B140,IF(事前相談チェックシート!$U$4=mkrain!C$2,mkrain!C140,IF(事前相談チェックシート!$U$4=mkrain!D$2,mkrain!D140,mkrain!E140))),1)</f>
        <v>2.8</v>
      </c>
    </row>
    <row r="141" spans="2:7">
      <c r="B141" s="21">
        <v>4.319</v>
      </c>
      <c r="C141" s="21">
        <v>3.1267999999999998</v>
      </c>
      <c r="D141" s="21">
        <v>4.3052999999999999</v>
      </c>
      <c r="E141" s="21">
        <v>2.8066</v>
      </c>
      <c r="F141" s="77">
        <v>138</v>
      </c>
      <c r="G141" s="21">
        <f>ROUND(IF(事前相談チェックシート!$U$4=mkrain!B$2,mkrain!B141,IF(事前相談チェックシート!$U$4=mkrain!C$2,mkrain!C141,IF(事前相談チェックシート!$U$4=mkrain!D$2,mkrain!D141,mkrain!E141))),1)</f>
        <v>2.8</v>
      </c>
    </row>
    <row r="142" spans="2:7">
      <c r="B142" s="21">
        <v>4.2744</v>
      </c>
      <c r="C142" s="21">
        <v>3.0951</v>
      </c>
      <c r="D142" s="21">
        <v>4.2610000000000001</v>
      </c>
      <c r="E142" s="21">
        <v>2.7778999999999998</v>
      </c>
      <c r="F142" s="77">
        <v>139</v>
      </c>
      <c r="G142" s="21">
        <f>ROUND(IF(事前相談チェックシート!$U$4=mkrain!B$2,mkrain!B142,IF(事前相談チェックシート!$U$4=mkrain!C$2,mkrain!C142,IF(事前相談チェックシート!$U$4=mkrain!D$2,mkrain!D142,mkrain!E142))),1)</f>
        <v>2.8</v>
      </c>
    </row>
    <row r="143" spans="2:7">
      <c r="B143" s="21">
        <v>4.2309000000000001</v>
      </c>
      <c r="C143" s="21">
        <v>3.0642</v>
      </c>
      <c r="D143" s="21">
        <v>4.2178000000000004</v>
      </c>
      <c r="E143" s="21">
        <v>2.7498999999999998</v>
      </c>
      <c r="F143" s="77">
        <v>140</v>
      </c>
      <c r="G143" s="21">
        <f>ROUND(IF(事前相談チェックシート!$U$4=mkrain!B$2,mkrain!B143,IF(事前相談チェックシート!$U$4=mkrain!C$2,mkrain!C143,IF(事前相談チェックシート!$U$4=mkrain!D$2,mkrain!D143,mkrain!E143))),1)</f>
        <v>2.7</v>
      </c>
    </row>
    <row r="144" spans="2:7">
      <c r="B144" s="21">
        <v>4.1885000000000003</v>
      </c>
      <c r="C144" s="21">
        <v>3.0339999999999998</v>
      </c>
      <c r="D144" s="21">
        <v>4.1756000000000002</v>
      </c>
      <c r="E144" s="21">
        <v>2.7225000000000001</v>
      </c>
      <c r="F144" s="77">
        <v>141</v>
      </c>
      <c r="G144" s="21">
        <f>ROUND(IF(事前相談チェックシート!$U$4=mkrain!B$2,mkrain!B144,IF(事前相談チェックシート!$U$4=mkrain!C$2,mkrain!C144,IF(事前相談チェックシート!$U$4=mkrain!D$2,mkrain!D144,mkrain!E144))),1)</f>
        <v>2.7</v>
      </c>
    </row>
    <row r="145" spans="2:7">
      <c r="B145" s="21">
        <v>4.1471999999999998</v>
      </c>
      <c r="C145" s="21">
        <v>3.0045000000000002</v>
      </c>
      <c r="D145" s="21">
        <v>4.1345000000000001</v>
      </c>
      <c r="E145" s="21">
        <v>2.6959</v>
      </c>
      <c r="F145" s="77">
        <v>142</v>
      </c>
      <c r="G145" s="21">
        <f>ROUND(IF(事前相談チェックシート!$U$4=mkrain!B$2,mkrain!B145,IF(事前相談チェックシート!$U$4=mkrain!C$2,mkrain!C145,IF(事前相談チェックシート!$U$4=mkrain!D$2,mkrain!D145,mkrain!E145))),1)</f>
        <v>2.7</v>
      </c>
    </row>
    <row r="146" spans="2:7">
      <c r="B146" s="21">
        <v>4.1069000000000004</v>
      </c>
      <c r="C146" s="21">
        <v>2.9758</v>
      </c>
      <c r="D146" s="21">
        <v>4.0944000000000003</v>
      </c>
      <c r="E146" s="21">
        <v>2.6699000000000002</v>
      </c>
      <c r="F146" s="77">
        <v>143</v>
      </c>
      <c r="G146" s="21">
        <f>ROUND(IF(事前相談チェックシート!$U$4=mkrain!B$2,mkrain!B146,IF(事前相談チェックシート!$U$4=mkrain!C$2,mkrain!C146,IF(事前相談チェックシート!$U$4=mkrain!D$2,mkrain!D146,mkrain!E146))),1)</f>
        <v>2.7</v>
      </c>
    </row>
    <row r="147" spans="2:7">
      <c r="B147" s="21">
        <v>4.0674999999999999</v>
      </c>
      <c r="C147" s="21">
        <v>2.9477000000000002</v>
      </c>
      <c r="D147" s="21">
        <v>4.0552000000000001</v>
      </c>
      <c r="E147" s="21">
        <v>2.6444999999999999</v>
      </c>
      <c r="F147" s="77">
        <v>144</v>
      </c>
      <c r="G147" s="21">
        <f>ROUND(IF(事前相談チェックシート!$U$4=mkrain!B$2,mkrain!B147,IF(事前相談チェックシート!$U$4=mkrain!C$2,mkrain!C147,IF(事前相談チェックシート!$U$4=mkrain!D$2,mkrain!D147,mkrain!E147))),1)</f>
        <v>2.6</v>
      </c>
    </row>
  </sheetData>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5"/>
  <dimension ref="A1:C148"/>
  <sheetViews>
    <sheetView workbookViewId="0">
      <selection activeCell="B1" sqref="B1"/>
    </sheetView>
  </sheetViews>
  <sheetFormatPr defaultRowHeight="13"/>
  <cols>
    <col min="2" max="3" width="14.453125" customWidth="1"/>
  </cols>
  <sheetData>
    <row r="1" spans="1:3">
      <c r="B1" s="21" t="e">
        <f>MAX(B4:B148)</f>
        <v>#DIV/0!</v>
      </c>
      <c r="C1" s="21" t="e">
        <f>MAX(C4:C148)</f>
        <v>#DIV/0!</v>
      </c>
    </row>
    <row r="2" spans="1:3">
      <c r="B2" s="7" t="s">
        <v>96</v>
      </c>
      <c r="C2" s="7" t="s">
        <v>98</v>
      </c>
    </row>
    <row r="3" spans="1:3">
      <c r="B3" s="7" t="s">
        <v>97</v>
      </c>
      <c r="C3" s="7" t="s">
        <v>97</v>
      </c>
    </row>
    <row r="4" spans="1:3">
      <c r="A4" s="20">
        <v>0</v>
      </c>
      <c r="B4" s="21">
        <v>0</v>
      </c>
      <c r="C4" s="21">
        <v>0</v>
      </c>
    </row>
    <row r="5" spans="1:3">
      <c r="A5" s="20">
        <v>6.9444444444444441E-3</v>
      </c>
      <c r="B5" s="21" t="e">
        <f>ROUND(1/360*事前相談チェックシート!$R$10*mkrain!$G4*事前相談チェックシート!$L$28,5)</f>
        <v>#DIV/0!</v>
      </c>
      <c r="C5" s="21" t="e">
        <f>ROUND(1/360*事前相談チェックシート!$R$12*mkrain!$G4*事前相談チェックシート!$M$28,5)</f>
        <v>#DIV/0!</v>
      </c>
    </row>
    <row r="6" spans="1:3">
      <c r="A6" s="20">
        <v>1.38888888888889E-2</v>
      </c>
      <c r="B6" s="21" t="e">
        <f>ROUND(1/360*事前相談チェックシート!$R$10*mkrain!$G5*事前相談チェックシート!$L$28,5)</f>
        <v>#DIV/0!</v>
      </c>
      <c r="C6" s="21" t="e">
        <f>ROUND(1/360*事前相談チェックシート!$R$12*mkrain!$G5*事前相談チェックシート!$M$28,5)</f>
        <v>#DIV/0!</v>
      </c>
    </row>
    <row r="7" spans="1:3">
      <c r="A7" s="20">
        <v>2.0833333333333301E-2</v>
      </c>
      <c r="B7" s="21" t="e">
        <f>ROUND(1/360*事前相談チェックシート!$R$10*mkrain!$G6*事前相談チェックシート!$L$28,5)</f>
        <v>#DIV/0!</v>
      </c>
      <c r="C7" s="21" t="e">
        <f>ROUND(1/360*事前相談チェックシート!$R$12*mkrain!$G6*事前相談チェックシート!$M$28,5)</f>
        <v>#DIV/0!</v>
      </c>
    </row>
    <row r="8" spans="1:3">
      <c r="A8" s="20">
        <v>2.7777777777777801E-2</v>
      </c>
      <c r="B8" s="21" t="e">
        <f>ROUND(1/360*事前相談チェックシート!$R$10*mkrain!$G7*事前相談チェックシート!$L$28,5)</f>
        <v>#DIV/0!</v>
      </c>
      <c r="C8" s="21" t="e">
        <f>ROUND(1/360*事前相談チェックシート!$R$12*mkrain!$G7*事前相談チェックシート!$M$28,5)</f>
        <v>#DIV/0!</v>
      </c>
    </row>
    <row r="9" spans="1:3">
      <c r="A9" s="20">
        <v>3.4722222222222203E-2</v>
      </c>
      <c r="B9" s="21" t="e">
        <f>ROUND(1/360*事前相談チェックシート!$R$10*mkrain!$G8*事前相談チェックシート!$L$28,5)</f>
        <v>#DIV/0!</v>
      </c>
      <c r="C9" s="21" t="e">
        <f>ROUND(1/360*事前相談チェックシート!$R$12*mkrain!$G8*事前相談チェックシート!$M$28,5)</f>
        <v>#DIV/0!</v>
      </c>
    </row>
    <row r="10" spans="1:3">
      <c r="A10" s="20">
        <v>4.1666666666666699E-2</v>
      </c>
      <c r="B10" s="21" t="e">
        <f>ROUND(1/360*事前相談チェックシート!$R$10*mkrain!$G9*事前相談チェックシート!$L$28,5)</f>
        <v>#DIV/0!</v>
      </c>
      <c r="C10" s="21" t="e">
        <f>ROUND(1/360*事前相談チェックシート!$R$12*mkrain!$G9*事前相談チェックシート!$M$28,5)</f>
        <v>#DIV/0!</v>
      </c>
    </row>
    <row r="11" spans="1:3">
      <c r="A11" s="20">
        <v>4.8611111111111098E-2</v>
      </c>
      <c r="B11" s="21" t="e">
        <f>ROUND(1/360*事前相談チェックシート!$R$10*mkrain!$G10*事前相談チェックシート!$L$28,5)</f>
        <v>#DIV/0!</v>
      </c>
      <c r="C11" s="21" t="e">
        <f>ROUND(1/360*事前相談チェックシート!$R$12*mkrain!$G10*事前相談チェックシート!$M$28,5)</f>
        <v>#DIV/0!</v>
      </c>
    </row>
    <row r="12" spans="1:3">
      <c r="A12" s="20">
        <v>5.5555555555555601E-2</v>
      </c>
      <c r="B12" s="21" t="e">
        <f>ROUND(1/360*事前相談チェックシート!$R$10*mkrain!$G11*事前相談チェックシート!$L$28,5)</f>
        <v>#DIV/0!</v>
      </c>
      <c r="C12" s="21" t="e">
        <f>ROUND(1/360*事前相談チェックシート!$R$12*mkrain!$G11*事前相談チェックシート!$M$28,5)</f>
        <v>#DIV/0!</v>
      </c>
    </row>
    <row r="13" spans="1:3">
      <c r="A13" s="20">
        <v>6.25E-2</v>
      </c>
      <c r="B13" s="21" t="e">
        <f>ROUND(1/360*事前相談チェックシート!$R$10*mkrain!$G12*事前相談チェックシート!$L$28,5)</f>
        <v>#DIV/0!</v>
      </c>
      <c r="C13" s="21" t="e">
        <f>ROUND(1/360*事前相談チェックシート!$R$12*mkrain!$G12*事前相談チェックシート!$M$28,5)</f>
        <v>#DIV/0!</v>
      </c>
    </row>
    <row r="14" spans="1:3">
      <c r="A14" s="20">
        <v>6.9444444444444406E-2</v>
      </c>
      <c r="B14" s="21" t="e">
        <f>ROUND(1/360*事前相談チェックシート!$R$10*mkrain!$G13*事前相談チェックシート!$L$28,5)</f>
        <v>#DIV/0!</v>
      </c>
      <c r="C14" s="21" t="e">
        <f>ROUND(1/360*事前相談チェックシート!$R$12*mkrain!$G13*事前相談チェックシート!$M$28,5)</f>
        <v>#DIV/0!</v>
      </c>
    </row>
    <row r="15" spans="1:3">
      <c r="A15" s="20">
        <v>7.6388888888888895E-2</v>
      </c>
      <c r="B15" s="21" t="e">
        <f>ROUND(1/360*事前相談チェックシート!$R$10*mkrain!$G14*事前相談チェックシート!$L$28,5)</f>
        <v>#DIV/0!</v>
      </c>
      <c r="C15" s="21" t="e">
        <f>ROUND(1/360*事前相談チェックシート!$R$12*mkrain!$G14*事前相談チェックシート!$M$28,5)</f>
        <v>#DIV/0!</v>
      </c>
    </row>
    <row r="16" spans="1:3">
      <c r="A16" s="20">
        <v>8.3333333333333301E-2</v>
      </c>
      <c r="B16" s="21" t="e">
        <f>ROUND(1/360*事前相談チェックシート!$R$10*mkrain!$G15*事前相談チェックシート!$L$28,5)</f>
        <v>#DIV/0!</v>
      </c>
      <c r="C16" s="21" t="e">
        <f>ROUND(1/360*事前相談チェックシート!$R$12*mkrain!$G15*事前相談チェックシート!$M$28,5)</f>
        <v>#DIV/0!</v>
      </c>
    </row>
    <row r="17" spans="1:3">
      <c r="A17" s="20">
        <v>9.0277777777777804E-2</v>
      </c>
      <c r="B17" s="21" t="e">
        <f>ROUND(1/360*事前相談チェックシート!$R$10*mkrain!$G16*事前相談チェックシート!$L$28,5)</f>
        <v>#DIV/0!</v>
      </c>
      <c r="C17" s="21" t="e">
        <f>ROUND(1/360*事前相談チェックシート!$R$12*mkrain!$G16*事前相談チェックシート!$M$28,5)</f>
        <v>#DIV/0!</v>
      </c>
    </row>
    <row r="18" spans="1:3">
      <c r="A18" s="20">
        <v>9.7222222222222196E-2</v>
      </c>
      <c r="B18" s="21" t="e">
        <f>ROUND(1/360*事前相談チェックシート!$R$10*mkrain!$G17*事前相談チェックシート!$L$28,5)</f>
        <v>#DIV/0!</v>
      </c>
      <c r="C18" s="21" t="e">
        <f>ROUND(1/360*事前相談チェックシート!$R$12*mkrain!$G17*事前相談チェックシート!$M$28,5)</f>
        <v>#DIV/0!</v>
      </c>
    </row>
    <row r="19" spans="1:3">
      <c r="A19" s="20">
        <v>0.104166666666667</v>
      </c>
      <c r="B19" s="21" t="e">
        <f>ROUND(1/360*事前相談チェックシート!$R$10*mkrain!$G18*事前相談チェックシート!$L$28,5)</f>
        <v>#DIV/0!</v>
      </c>
      <c r="C19" s="21" t="e">
        <f>ROUND(1/360*事前相談チェックシート!$R$12*mkrain!$G18*事前相談チェックシート!$M$28,5)</f>
        <v>#DIV/0!</v>
      </c>
    </row>
    <row r="20" spans="1:3">
      <c r="A20" s="20">
        <v>0.11111111111111099</v>
      </c>
      <c r="B20" s="21" t="e">
        <f>ROUND(1/360*事前相談チェックシート!$R$10*mkrain!$G19*事前相談チェックシート!$L$28,5)</f>
        <v>#DIV/0!</v>
      </c>
      <c r="C20" s="21" t="e">
        <f>ROUND(1/360*事前相談チェックシート!$R$12*mkrain!$G19*事前相談チェックシート!$M$28,5)</f>
        <v>#DIV/0!</v>
      </c>
    </row>
    <row r="21" spans="1:3">
      <c r="A21" s="20">
        <v>0.118055555555556</v>
      </c>
      <c r="B21" s="21" t="e">
        <f>ROUND(1/360*事前相談チェックシート!$R$10*mkrain!$G20*事前相談チェックシート!$L$28,5)</f>
        <v>#DIV/0!</v>
      </c>
      <c r="C21" s="21" t="e">
        <f>ROUND(1/360*事前相談チェックシート!$R$12*mkrain!$G20*事前相談チェックシート!$M$28,5)</f>
        <v>#DIV/0!</v>
      </c>
    </row>
    <row r="22" spans="1:3">
      <c r="A22" s="20">
        <v>0.125</v>
      </c>
      <c r="B22" s="21" t="e">
        <f>ROUND(1/360*事前相談チェックシート!$R$10*mkrain!$G21*事前相談チェックシート!$L$28,5)</f>
        <v>#DIV/0!</v>
      </c>
      <c r="C22" s="21" t="e">
        <f>ROUND(1/360*事前相談チェックシート!$R$12*mkrain!$G21*事前相談チェックシート!$M$28,5)</f>
        <v>#DIV/0!</v>
      </c>
    </row>
    <row r="23" spans="1:3">
      <c r="A23" s="20">
        <v>0.131944444444444</v>
      </c>
      <c r="B23" s="21" t="e">
        <f>ROUND(1/360*事前相談チェックシート!$R$10*mkrain!$G22*事前相談チェックシート!$L$28,5)</f>
        <v>#DIV/0!</v>
      </c>
      <c r="C23" s="21" t="e">
        <f>ROUND(1/360*事前相談チェックシート!$R$12*mkrain!$G22*事前相談チェックシート!$M$28,5)</f>
        <v>#DIV/0!</v>
      </c>
    </row>
    <row r="24" spans="1:3">
      <c r="A24" s="20">
        <v>0.13888888888888901</v>
      </c>
      <c r="B24" s="21" t="e">
        <f>ROUND(1/360*事前相談チェックシート!$R$10*mkrain!$G23*事前相談チェックシート!$L$28,5)</f>
        <v>#DIV/0!</v>
      </c>
      <c r="C24" s="21" t="e">
        <f>ROUND(1/360*事前相談チェックシート!$R$12*mkrain!$G23*事前相談チェックシート!$M$28,5)</f>
        <v>#DIV/0!</v>
      </c>
    </row>
    <row r="25" spans="1:3">
      <c r="A25" s="20">
        <v>0.14583333333333301</v>
      </c>
      <c r="B25" s="21" t="e">
        <f>ROUND(1/360*事前相談チェックシート!$R$10*mkrain!$G24*事前相談チェックシート!$L$28,5)</f>
        <v>#DIV/0!</v>
      </c>
      <c r="C25" s="21" t="e">
        <f>ROUND(1/360*事前相談チェックシート!$R$12*mkrain!$G24*事前相談チェックシート!$M$28,5)</f>
        <v>#DIV/0!</v>
      </c>
    </row>
    <row r="26" spans="1:3">
      <c r="A26" s="20">
        <v>0.15277777777777801</v>
      </c>
      <c r="B26" s="21" t="e">
        <f>ROUND(1/360*事前相談チェックシート!$R$10*mkrain!$G25*事前相談チェックシート!$L$28,5)</f>
        <v>#DIV/0!</v>
      </c>
      <c r="C26" s="21" t="e">
        <f>ROUND(1/360*事前相談チェックシート!$R$12*mkrain!$G25*事前相談チェックシート!$M$28,5)</f>
        <v>#DIV/0!</v>
      </c>
    </row>
    <row r="27" spans="1:3">
      <c r="A27" s="20">
        <v>0.15972222222222199</v>
      </c>
      <c r="B27" s="21" t="e">
        <f>ROUND(1/360*事前相談チェックシート!$R$10*mkrain!$G26*事前相談チェックシート!$L$28,5)</f>
        <v>#DIV/0!</v>
      </c>
      <c r="C27" s="21" t="e">
        <f>ROUND(1/360*事前相談チェックシート!$R$12*mkrain!$G26*事前相談チェックシート!$M$28,5)</f>
        <v>#DIV/0!</v>
      </c>
    </row>
    <row r="28" spans="1:3">
      <c r="A28" s="20">
        <v>0.16666666666666699</v>
      </c>
      <c r="B28" s="21" t="e">
        <f>ROUND(1/360*事前相談チェックシート!$R$10*mkrain!$G27*事前相談チェックシート!$L$28,5)</f>
        <v>#DIV/0!</v>
      </c>
      <c r="C28" s="21" t="e">
        <f>ROUND(1/360*事前相談チェックシート!$R$12*mkrain!$G27*事前相談チェックシート!$M$28,5)</f>
        <v>#DIV/0!</v>
      </c>
    </row>
    <row r="29" spans="1:3">
      <c r="A29" s="20">
        <v>0.17361111111111099</v>
      </c>
      <c r="B29" s="21" t="e">
        <f>ROUND(1/360*事前相談チェックシート!$R$10*mkrain!$G28*事前相談チェックシート!$L$28,5)</f>
        <v>#DIV/0!</v>
      </c>
      <c r="C29" s="21" t="e">
        <f>ROUND(1/360*事前相談チェックシート!$R$12*mkrain!$G28*事前相談チェックシート!$M$28,5)</f>
        <v>#DIV/0!</v>
      </c>
    </row>
    <row r="30" spans="1:3">
      <c r="A30" s="20">
        <v>0.180555555555556</v>
      </c>
      <c r="B30" s="21" t="e">
        <f>ROUND(1/360*事前相談チェックシート!$R$10*mkrain!$G29*事前相談チェックシート!$L$28,5)</f>
        <v>#DIV/0!</v>
      </c>
      <c r="C30" s="21" t="e">
        <f>ROUND(1/360*事前相談チェックシート!$R$12*mkrain!$G29*事前相談チェックシート!$M$28,5)</f>
        <v>#DIV/0!</v>
      </c>
    </row>
    <row r="31" spans="1:3">
      <c r="A31" s="20">
        <v>0.1875</v>
      </c>
      <c r="B31" s="21" t="e">
        <f>ROUND(1/360*事前相談チェックシート!$R$10*mkrain!$G30*事前相談チェックシート!$L$28,5)</f>
        <v>#DIV/0!</v>
      </c>
      <c r="C31" s="21" t="e">
        <f>ROUND(1/360*事前相談チェックシート!$R$12*mkrain!$G30*事前相談チェックシート!$M$28,5)</f>
        <v>#DIV/0!</v>
      </c>
    </row>
    <row r="32" spans="1:3">
      <c r="A32" s="20">
        <v>0.194444444444444</v>
      </c>
      <c r="B32" s="21" t="e">
        <f>ROUND(1/360*事前相談チェックシート!$R$10*mkrain!$G31*事前相談チェックシート!$L$28,5)</f>
        <v>#DIV/0!</v>
      </c>
      <c r="C32" s="21" t="e">
        <f>ROUND(1/360*事前相談チェックシート!$R$12*mkrain!$G31*事前相談チェックシート!$M$28,5)</f>
        <v>#DIV/0!</v>
      </c>
    </row>
    <row r="33" spans="1:3">
      <c r="A33" s="20">
        <v>0.20138888888888901</v>
      </c>
      <c r="B33" s="21" t="e">
        <f>ROUND(1/360*事前相談チェックシート!$R$10*mkrain!$G32*事前相談チェックシート!$L$28,5)</f>
        <v>#DIV/0!</v>
      </c>
      <c r="C33" s="21" t="e">
        <f>ROUND(1/360*事前相談チェックシート!$R$12*mkrain!$G32*事前相談チェックシート!$M$28,5)</f>
        <v>#DIV/0!</v>
      </c>
    </row>
    <row r="34" spans="1:3">
      <c r="A34" s="20">
        <v>0.20833333333333301</v>
      </c>
      <c r="B34" s="21" t="e">
        <f>ROUND(1/360*事前相談チェックシート!$R$10*mkrain!$G33*事前相談チェックシート!$L$28,5)</f>
        <v>#DIV/0!</v>
      </c>
      <c r="C34" s="21" t="e">
        <f>ROUND(1/360*事前相談チェックシート!$R$12*mkrain!$G33*事前相談チェックシート!$M$28,5)</f>
        <v>#DIV/0!</v>
      </c>
    </row>
    <row r="35" spans="1:3">
      <c r="A35" s="20">
        <v>0.21527777777777801</v>
      </c>
      <c r="B35" s="21" t="e">
        <f>ROUND(1/360*事前相談チェックシート!$R$10*mkrain!$G34*事前相談チェックシート!$L$28,5)</f>
        <v>#DIV/0!</v>
      </c>
      <c r="C35" s="21" t="e">
        <f>ROUND(1/360*事前相談チェックシート!$R$12*mkrain!$G34*事前相談チェックシート!$M$28,5)</f>
        <v>#DIV/0!</v>
      </c>
    </row>
    <row r="36" spans="1:3">
      <c r="A36" s="20">
        <v>0.22222222222222199</v>
      </c>
      <c r="B36" s="21" t="e">
        <f>ROUND(1/360*事前相談チェックシート!$R$10*mkrain!$G35*事前相談チェックシート!$L$28,5)</f>
        <v>#DIV/0!</v>
      </c>
      <c r="C36" s="21" t="e">
        <f>ROUND(1/360*事前相談チェックシート!$R$12*mkrain!$G35*事前相談チェックシート!$M$28,5)</f>
        <v>#DIV/0!</v>
      </c>
    </row>
    <row r="37" spans="1:3">
      <c r="A37" s="20">
        <v>0.22916666666666699</v>
      </c>
      <c r="B37" s="21" t="e">
        <f>ROUND(1/360*事前相談チェックシート!$R$10*mkrain!$G36*事前相談チェックシート!$L$28,5)</f>
        <v>#DIV/0!</v>
      </c>
      <c r="C37" s="21" t="e">
        <f>ROUND(1/360*事前相談チェックシート!$R$12*mkrain!$G36*事前相談チェックシート!$M$28,5)</f>
        <v>#DIV/0!</v>
      </c>
    </row>
    <row r="38" spans="1:3">
      <c r="A38" s="20">
        <v>0.23611111111111099</v>
      </c>
      <c r="B38" s="21" t="e">
        <f>ROUND(1/360*事前相談チェックシート!$R$10*mkrain!$G37*事前相談チェックシート!$L$28,5)</f>
        <v>#DIV/0!</v>
      </c>
      <c r="C38" s="21" t="e">
        <f>ROUND(1/360*事前相談チェックシート!$R$12*mkrain!$G37*事前相談チェックシート!$M$28,5)</f>
        <v>#DIV/0!</v>
      </c>
    </row>
    <row r="39" spans="1:3">
      <c r="A39" s="20">
        <v>0.243055555555556</v>
      </c>
      <c r="B39" s="21" t="e">
        <f>ROUND(1/360*事前相談チェックシート!$R$10*mkrain!$G38*事前相談チェックシート!$L$28,5)</f>
        <v>#DIV/0!</v>
      </c>
      <c r="C39" s="21" t="e">
        <f>ROUND(1/360*事前相談チェックシート!$R$12*mkrain!$G38*事前相談チェックシート!$M$28,5)</f>
        <v>#DIV/0!</v>
      </c>
    </row>
    <row r="40" spans="1:3">
      <c r="A40" s="20">
        <v>0.25</v>
      </c>
      <c r="B40" s="21" t="e">
        <f>ROUND(1/360*事前相談チェックシート!$R$10*mkrain!$G39*事前相談チェックシート!$L$28,5)</f>
        <v>#DIV/0!</v>
      </c>
      <c r="C40" s="21" t="e">
        <f>ROUND(1/360*事前相談チェックシート!$R$12*mkrain!$G39*事前相談チェックシート!$M$28,5)</f>
        <v>#DIV/0!</v>
      </c>
    </row>
    <row r="41" spans="1:3">
      <c r="A41" s="20">
        <v>0.25694444444444398</v>
      </c>
      <c r="B41" s="21" t="e">
        <f>ROUND(1/360*事前相談チェックシート!$R$10*mkrain!$G40*事前相談チェックシート!$L$28,5)</f>
        <v>#DIV/0!</v>
      </c>
      <c r="C41" s="21" t="e">
        <f>ROUND(1/360*事前相談チェックシート!$R$12*mkrain!$G40*事前相談チェックシート!$M$28,5)</f>
        <v>#DIV/0!</v>
      </c>
    </row>
    <row r="42" spans="1:3">
      <c r="A42" s="20">
        <v>0.26388888888888901</v>
      </c>
      <c r="B42" s="21" t="e">
        <f>ROUND(1/360*事前相談チェックシート!$R$10*mkrain!$G41*事前相談チェックシート!$L$28,5)</f>
        <v>#DIV/0!</v>
      </c>
      <c r="C42" s="21" t="e">
        <f>ROUND(1/360*事前相談チェックシート!$R$12*mkrain!$G41*事前相談チェックシート!$M$28,5)</f>
        <v>#DIV/0!</v>
      </c>
    </row>
    <row r="43" spans="1:3">
      <c r="A43" s="20">
        <v>0.27083333333333298</v>
      </c>
      <c r="B43" s="21" t="e">
        <f>ROUND(1/360*事前相談チェックシート!$R$10*mkrain!$G42*事前相談チェックシート!$L$28,5)</f>
        <v>#DIV/0!</v>
      </c>
      <c r="C43" s="21" t="e">
        <f>ROUND(1/360*事前相談チェックシート!$R$12*mkrain!$G42*事前相談チェックシート!$M$28,5)</f>
        <v>#DIV/0!</v>
      </c>
    </row>
    <row r="44" spans="1:3">
      <c r="A44" s="20">
        <v>0.27777777777777801</v>
      </c>
      <c r="B44" s="21" t="e">
        <f>ROUND(1/360*事前相談チェックシート!$R$10*mkrain!$G43*事前相談チェックシート!$L$28,5)</f>
        <v>#DIV/0!</v>
      </c>
      <c r="C44" s="21" t="e">
        <f>ROUND(1/360*事前相談チェックシート!$R$12*mkrain!$G43*事前相談チェックシート!$M$28,5)</f>
        <v>#DIV/0!</v>
      </c>
    </row>
    <row r="45" spans="1:3">
      <c r="A45" s="20">
        <v>0.28472222222222199</v>
      </c>
      <c r="B45" s="21" t="e">
        <f>ROUND(1/360*事前相談チェックシート!$R$10*mkrain!$G44*事前相談チェックシート!$L$28,5)</f>
        <v>#DIV/0!</v>
      </c>
      <c r="C45" s="21" t="e">
        <f>ROUND(1/360*事前相談チェックシート!$R$12*mkrain!$G44*事前相談チェックシート!$M$28,5)</f>
        <v>#DIV/0!</v>
      </c>
    </row>
    <row r="46" spans="1:3">
      <c r="A46" s="20">
        <v>0.29166666666666702</v>
      </c>
      <c r="B46" s="21" t="e">
        <f>ROUND(1/360*事前相談チェックシート!$R$10*mkrain!$G45*事前相談チェックシート!$L$28,5)</f>
        <v>#DIV/0!</v>
      </c>
      <c r="C46" s="21" t="e">
        <f>ROUND(1/360*事前相談チェックシート!$R$12*mkrain!$G45*事前相談チェックシート!$M$28,5)</f>
        <v>#DIV/0!</v>
      </c>
    </row>
    <row r="47" spans="1:3">
      <c r="A47" s="20">
        <v>0.29861111111111099</v>
      </c>
      <c r="B47" s="21" t="e">
        <f>ROUND(1/360*事前相談チェックシート!$R$10*mkrain!$G46*事前相談チェックシート!$L$28,5)</f>
        <v>#DIV/0!</v>
      </c>
      <c r="C47" s="21" t="e">
        <f>ROUND(1/360*事前相談チェックシート!$R$12*mkrain!$G46*事前相談チェックシート!$M$28,5)</f>
        <v>#DIV/0!</v>
      </c>
    </row>
    <row r="48" spans="1:3">
      <c r="A48" s="20">
        <v>0.30555555555555602</v>
      </c>
      <c r="B48" s="21" t="e">
        <f>ROUND(1/360*事前相談チェックシート!$R$10*mkrain!$G47*事前相談チェックシート!$L$28,5)</f>
        <v>#DIV/0!</v>
      </c>
      <c r="C48" s="21" t="e">
        <f>ROUND(1/360*事前相談チェックシート!$R$12*mkrain!$G47*事前相談チェックシート!$M$28,5)</f>
        <v>#DIV/0!</v>
      </c>
    </row>
    <row r="49" spans="1:3">
      <c r="A49" s="20">
        <v>0.3125</v>
      </c>
      <c r="B49" s="21" t="e">
        <f>ROUND(1/360*事前相談チェックシート!$R$10*mkrain!$G48*事前相談チェックシート!$L$28,5)</f>
        <v>#DIV/0!</v>
      </c>
      <c r="C49" s="21" t="e">
        <f>ROUND(1/360*事前相談チェックシート!$R$12*mkrain!$G48*事前相談チェックシート!$M$28,5)</f>
        <v>#DIV/0!</v>
      </c>
    </row>
    <row r="50" spans="1:3">
      <c r="A50" s="20">
        <v>0.31944444444444398</v>
      </c>
      <c r="B50" s="21" t="e">
        <f>ROUND(1/360*事前相談チェックシート!$R$10*mkrain!$G49*事前相談チェックシート!$L$28,5)</f>
        <v>#DIV/0!</v>
      </c>
      <c r="C50" s="21" t="e">
        <f>ROUND(1/360*事前相談チェックシート!$R$12*mkrain!$G49*事前相談チェックシート!$M$28,5)</f>
        <v>#DIV/0!</v>
      </c>
    </row>
    <row r="51" spans="1:3">
      <c r="A51" s="20">
        <v>0.32638888888888901</v>
      </c>
      <c r="B51" s="21" t="e">
        <f>ROUND(1/360*事前相談チェックシート!$R$10*mkrain!$G50*事前相談チェックシート!$L$28,5)</f>
        <v>#DIV/0!</v>
      </c>
      <c r="C51" s="21" t="e">
        <f>ROUND(1/360*事前相談チェックシート!$R$12*mkrain!$G50*事前相談チェックシート!$M$28,5)</f>
        <v>#DIV/0!</v>
      </c>
    </row>
    <row r="52" spans="1:3">
      <c r="A52" s="20">
        <v>0.33333333333333298</v>
      </c>
      <c r="B52" s="21" t="e">
        <f>ROUND(1/360*事前相談チェックシート!$R$10*mkrain!$G51*事前相談チェックシート!$L$28,5)</f>
        <v>#DIV/0!</v>
      </c>
      <c r="C52" s="21" t="e">
        <f>ROUND(1/360*事前相談チェックシート!$R$12*mkrain!$G51*事前相談チェックシート!$M$28,5)</f>
        <v>#DIV/0!</v>
      </c>
    </row>
    <row r="53" spans="1:3">
      <c r="A53" s="20">
        <v>0.34027777777777801</v>
      </c>
      <c r="B53" s="21" t="e">
        <f>ROUND(1/360*事前相談チェックシート!$R$10*mkrain!$G52*事前相談チェックシート!$L$28,5)</f>
        <v>#DIV/0!</v>
      </c>
      <c r="C53" s="21" t="e">
        <f>ROUND(1/360*事前相談チェックシート!$R$12*mkrain!$G52*事前相談チェックシート!$M$28,5)</f>
        <v>#DIV/0!</v>
      </c>
    </row>
    <row r="54" spans="1:3">
      <c r="A54" s="20">
        <v>0.34722222222222199</v>
      </c>
      <c r="B54" s="21" t="e">
        <f>ROUND(1/360*事前相談チェックシート!$R$10*mkrain!$G53*事前相談チェックシート!$L$28,5)</f>
        <v>#DIV/0!</v>
      </c>
      <c r="C54" s="21" t="e">
        <f>ROUND(1/360*事前相談チェックシート!$R$12*mkrain!$G53*事前相談チェックシート!$M$28,5)</f>
        <v>#DIV/0!</v>
      </c>
    </row>
    <row r="55" spans="1:3">
      <c r="A55" s="20">
        <v>0.35416666666666702</v>
      </c>
      <c r="B55" s="21" t="e">
        <f>ROUND(1/360*事前相談チェックシート!$R$10*mkrain!$G54*事前相談チェックシート!$L$28,5)</f>
        <v>#DIV/0!</v>
      </c>
      <c r="C55" s="21" t="e">
        <f>ROUND(1/360*事前相談チェックシート!$R$12*mkrain!$G54*事前相談チェックシート!$M$28,5)</f>
        <v>#DIV/0!</v>
      </c>
    </row>
    <row r="56" spans="1:3">
      <c r="A56" s="20">
        <v>0.36111111111111099</v>
      </c>
      <c r="B56" s="21" t="e">
        <f>ROUND(1/360*事前相談チェックシート!$R$10*mkrain!$G55*事前相談チェックシート!$L$28,5)</f>
        <v>#DIV/0!</v>
      </c>
      <c r="C56" s="21" t="e">
        <f>ROUND(1/360*事前相談チェックシート!$R$12*mkrain!$G55*事前相談チェックシート!$M$28,5)</f>
        <v>#DIV/0!</v>
      </c>
    </row>
    <row r="57" spans="1:3">
      <c r="A57" s="20">
        <v>0.36805555555555602</v>
      </c>
      <c r="B57" s="21" t="e">
        <f>ROUND(1/360*事前相談チェックシート!$R$10*mkrain!$G56*事前相談チェックシート!$L$28,5)</f>
        <v>#DIV/0!</v>
      </c>
      <c r="C57" s="21" t="e">
        <f>ROUND(1/360*事前相談チェックシート!$R$12*mkrain!$G56*事前相談チェックシート!$M$28,5)</f>
        <v>#DIV/0!</v>
      </c>
    </row>
    <row r="58" spans="1:3">
      <c r="A58" s="20">
        <v>0.375</v>
      </c>
      <c r="B58" s="21" t="e">
        <f>ROUND(1/360*事前相談チェックシート!$R$10*mkrain!$G57*事前相談チェックシート!$L$28,5)</f>
        <v>#DIV/0!</v>
      </c>
      <c r="C58" s="21" t="e">
        <f>ROUND(1/360*事前相談チェックシート!$R$12*mkrain!$G57*事前相談チェックシート!$M$28,5)</f>
        <v>#DIV/0!</v>
      </c>
    </row>
    <row r="59" spans="1:3">
      <c r="A59" s="20">
        <v>0.38194444444444398</v>
      </c>
      <c r="B59" s="21" t="e">
        <f>ROUND(1/360*事前相談チェックシート!$R$10*mkrain!$G58*事前相談チェックシート!$L$28,5)</f>
        <v>#DIV/0!</v>
      </c>
      <c r="C59" s="21" t="e">
        <f>ROUND(1/360*事前相談チェックシート!$R$12*mkrain!$G58*事前相談チェックシート!$M$28,5)</f>
        <v>#DIV/0!</v>
      </c>
    </row>
    <row r="60" spans="1:3">
      <c r="A60" s="20">
        <v>0.38888888888888901</v>
      </c>
      <c r="B60" s="21" t="e">
        <f>ROUND(1/360*事前相談チェックシート!$R$10*mkrain!$G59*事前相談チェックシート!$L$28,5)</f>
        <v>#DIV/0!</v>
      </c>
      <c r="C60" s="21" t="e">
        <f>ROUND(1/360*事前相談チェックシート!$R$12*mkrain!$G59*事前相談チェックシート!$M$28,5)</f>
        <v>#DIV/0!</v>
      </c>
    </row>
    <row r="61" spans="1:3">
      <c r="A61" s="20">
        <v>0.39583333333333298</v>
      </c>
      <c r="B61" s="21" t="e">
        <f>ROUND(1/360*事前相談チェックシート!$R$10*mkrain!$G60*事前相談チェックシート!$L$28,5)</f>
        <v>#DIV/0!</v>
      </c>
      <c r="C61" s="21" t="e">
        <f>ROUND(1/360*事前相談チェックシート!$R$12*mkrain!$G60*事前相談チェックシート!$M$28,5)</f>
        <v>#DIV/0!</v>
      </c>
    </row>
    <row r="62" spans="1:3">
      <c r="A62" s="20">
        <v>0.40277777777777801</v>
      </c>
      <c r="B62" s="21" t="e">
        <f>ROUND(1/360*事前相談チェックシート!$R$10*mkrain!$G61*事前相談チェックシート!$L$28,5)</f>
        <v>#DIV/0!</v>
      </c>
      <c r="C62" s="21" t="e">
        <f>ROUND(1/360*事前相談チェックシート!$R$12*mkrain!$G61*事前相談チェックシート!$M$28,5)</f>
        <v>#DIV/0!</v>
      </c>
    </row>
    <row r="63" spans="1:3">
      <c r="A63" s="20">
        <v>0.40972222222222199</v>
      </c>
      <c r="B63" s="21" t="e">
        <f>ROUND(1/360*事前相談チェックシート!$R$10*mkrain!$G62*事前相談チェックシート!$L$28,5)</f>
        <v>#DIV/0!</v>
      </c>
      <c r="C63" s="21" t="e">
        <f>ROUND(1/360*事前相談チェックシート!$R$12*mkrain!$G62*事前相談チェックシート!$M$28,5)</f>
        <v>#DIV/0!</v>
      </c>
    </row>
    <row r="64" spans="1:3">
      <c r="A64" s="20">
        <v>0.41666666666666702</v>
      </c>
      <c r="B64" s="21" t="e">
        <f>ROUND(1/360*事前相談チェックシート!$R$10*mkrain!$G63*事前相談チェックシート!$L$28,5)</f>
        <v>#DIV/0!</v>
      </c>
      <c r="C64" s="21" t="e">
        <f>ROUND(1/360*事前相談チェックシート!$R$12*mkrain!$G63*事前相談チェックシート!$M$28,5)</f>
        <v>#DIV/0!</v>
      </c>
    </row>
    <row r="65" spans="1:3">
      <c r="A65" s="20">
        <v>0.42361111111111099</v>
      </c>
      <c r="B65" s="21" t="e">
        <f>ROUND(1/360*事前相談チェックシート!$R$10*mkrain!$G64*事前相談チェックシート!$L$28,5)</f>
        <v>#DIV/0!</v>
      </c>
      <c r="C65" s="21" t="e">
        <f>ROUND(1/360*事前相談チェックシート!$R$12*mkrain!$G64*事前相談チェックシート!$M$28,5)</f>
        <v>#DIV/0!</v>
      </c>
    </row>
    <row r="66" spans="1:3">
      <c r="A66" s="20">
        <v>0.43055555555555602</v>
      </c>
      <c r="B66" s="21" t="e">
        <f>ROUND(1/360*事前相談チェックシート!$R$10*mkrain!$G65*事前相談チェックシート!$L$28,5)</f>
        <v>#DIV/0!</v>
      </c>
      <c r="C66" s="21" t="e">
        <f>ROUND(1/360*事前相談チェックシート!$R$12*mkrain!$G65*事前相談チェックシート!$M$28,5)</f>
        <v>#DIV/0!</v>
      </c>
    </row>
    <row r="67" spans="1:3">
      <c r="A67" s="20">
        <v>0.4375</v>
      </c>
      <c r="B67" s="21" t="e">
        <f>ROUND(1/360*事前相談チェックシート!$R$10*mkrain!$G66*事前相談チェックシート!$L$28,5)</f>
        <v>#DIV/0!</v>
      </c>
      <c r="C67" s="21" t="e">
        <f>ROUND(1/360*事前相談チェックシート!$R$12*mkrain!$G66*事前相談チェックシート!$M$28,5)</f>
        <v>#DIV/0!</v>
      </c>
    </row>
    <row r="68" spans="1:3">
      <c r="A68" s="20">
        <v>0.44444444444444398</v>
      </c>
      <c r="B68" s="21" t="e">
        <f>ROUND(1/360*事前相談チェックシート!$R$10*mkrain!$G67*事前相談チェックシート!$L$28,5)</f>
        <v>#DIV/0!</v>
      </c>
      <c r="C68" s="21" t="e">
        <f>ROUND(1/360*事前相談チェックシート!$R$12*mkrain!$G67*事前相談チェックシート!$M$28,5)</f>
        <v>#DIV/0!</v>
      </c>
    </row>
    <row r="69" spans="1:3">
      <c r="A69" s="20">
        <v>0.45138888888888901</v>
      </c>
      <c r="B69" s="21" t="e">
        <f>ROUND(1/360*事前相談チェックシート!$R$10*mkrain!$G68*事前相談チェックシート!$L$28,5)</f>
        <v>#DIV/0!</v>
      </c>
      <c r="C69" s="21" t="e">
        <f>ROUND(1/360*事前相談チェックシート!$R$12*mkrain!$G68*事前相談チェックシート!$M$28,5)</f>
        <v>#DIV/0!</v>
      </c>
    </row>
    <row r="70" spans="1:3">
      <c r="A70" s="20">
        <v>0.45833333333333298</v>
      </c>
      <c r="B70" s="21" t="e">
        <f>ROUND(1/360*事前相談チェックシート!$R$10*mkrain!$G69*事前相談チェックシート!$L$28,5)</f>
        <v>#DIV/0!</v>
      </c>
      <c r="C70" s="21" t="e">
        <f>ROUND(1/360*事前相談チェックシート!$R$12*mkrain!$G69*事前相談チェックシート!$M$28,5)</f>
        <v>#DIV/0!</v>
      </c>
    </row>
    <row r="71" spans="1:3">
      <c r="A71" s="20">
        <v>0.46527777777777801</v>
      </c>
      <c r="B71" s="21" t="e">
        <f>ROUND(1/360*事前相談チェックシート!$R$10*mkrain!$G70*事前相談チェックシート!$L$28,5)</f>
        <v>#DIV/0!</v>
      </c>
      <c r="C71" s="21" t="e">
        <f>ROUND(1/360*事前相談チェックシート!$R$12*mkrain!$G70*事前相談チェックシート!$M$28,5)</f>
        <v>#DIV/0!</v>
      </c>
    </row>
    <row r="72" spans="1:3">
      <c r="A72" s="20">
        <v>0.47222222222222199</v>
      </c>
      <c r="B72" s="21" t="e">
        <f>ROUND(1/360*事前相談チェックシート!$R$10*mkrain!$G71*事前相談チェックシート!$L$28,5)</f>
        <v>#DIV/0!</v>
      </c>
      <c r="C72" s="21" t="e">
        <f>ROUND(1/360*事前相談チェックシート!$R$12*mkrain!$G71*事前相談チェックシート!$M$28,5)</f>
        <v>#DIV/0!</v>
      </c>
    </row>
    <row r="73" spans="1:3">
      <c r="A73" s="20">
        <v>0.47916666666666702</v>
      </c>
      <c r="B73" s="21" t="e">
        <f>ROUND(1/360*事前相談チェックシート!$R$10*mkrain!$G72*事前相談チェックシート!$L$28,5)</f>
        <v>#DIV/0!</v>
      </c>
      <c r="C73" s="21" t="e">
        <f>ROUND(1/360*事前相談チェックシート!$R$12*mkrain!$G72*事前相談チェックシート!$M$28,5)</f>
        <v>#DIV/0!</v>
      </c>
    </row>
    <row r="74" spans="1:3">
      <c r="A74" s="20">
        <v>0.48611111111111099</v>
      </c>
      <c r="B74" s="21" t="e">
        <f>ROUND(1/360*事前相談チェックシート!$R$10*mkrain!$G73*事前相談チェックシート!$L$28,5)</f>
        <v>#DIV/0!</v>
      </c>
      <c r="C74" s="21" t="e">
        <f>ROUND(1/360*事前相談チェックシート!$R$12*mkrain!$G73*事前相談チェックシート!$M$28,5)</f>
        <v>#DIV/0!</v>
      </c>
    </row>
    <row r="75" spans="1:3">
      <c r="A75" s="20">
        <v>0.49305555555555602</v>
      </c>
      <c r="B75" s="21" t="e">
        <f>ROUND(1/360*事前相談チェックシート!$R$10*mkrain!$G74*事前相談チェックシート!$L$28,5)</f>
        <v>#DIV/0!</v>
      </c>
      <c r="C75" s="21" t="e">
        <f>ROUND(1/360*事前相談チェックシート!$R$12*mkrain!$G74*事前相談チェックシート!$M$28,5)</f>
        <v>#DIV/0!</v>
      </c>
    </row>
    <row r="76" spans="1:3">
      <c r="A76" s="20">
        <v>0.5</v>
      </c>
      <c r="B76" s="21" t="e">
        <f>ROUND(1/360*事前相談チェックシート!$R$10*mkrain!$G75*事前相談チェックシート!$L$28,5)</f>
        <v>#DIV/0!</v>
      </c>
      <c r="C76" s="21" t="e">
        <f>ROUND(1/360*事前相談チェックシート!$R$12*mkrain!$G75*事前相談チェックシート!$M$28,5)</f>
        <v>#DIV/0!</v>
      </c>
    </row>
    <row r="77" spans="1:3">
      <c r="A77" s="20">
        <v>0.50694444444444398</v>
      </c>
      <c r="B77" s="21" t="e">
        <f>ROUND(1/360*事前相談チェックシート!$R$10*mkrain!$G76*事前相談チェックシート!$L$28,5)</f>
        <v>#DIV/0!</v>
      </c>
      <c r="C77" s="21" t="e">
        <f>ROUND(1/360*事前相談チェックシート!$R$12*mkrain!$G76*事前相談チェックシート!$M$28,5)</f>
        <v>#DIV/0!</v>
      </c>
    </row>
    <row r="78" spans="1:3">
      <c r="A78" s="20">
        <v>0.51388888888888895</v>
      </c>
      <c r="B78" s="21" t="e">
        <f>ROUND(1/360*事前相談チェックシート!$R$10*mkrain!$G77*事前相談チェックシート!$L$28,5)</f>
        <v>#DIV/0!</v>
      </c>
      <c r="C78" s="21" t="e">
        <f>ROUND(1/360*事前相談チェックシート!$R$12*mkrain!$G77*事前相談チェックシート!$M$28,5)</f>
        <v>#DIV/0!</v>
      </c>
    </row>
    <row r="79" spans="1:3">
      <c r="A79" s="20">
        <v>0.52083333333333304</v>
      </c>
      <c r="B79" s="21" t="e">
        <f>ROUND(1/360*事前相談チェックシート!$R$10*mkrain!$G78*事前相談チェックシート!$L$28,5)</f>
        <v>#DIV/0!</v>
      </c>
      <c r="C79" s="21" t="e">
        <f>ROUND(1/360*事前相談チェックシート!$R$12*mkrain!$G78*事前相談チェックシート!$M$28,5)</f>
        <v>#DIV/0!</v>
      </c>
    </row>
    <row r="80" spans="1:3">
      <c r="A80" s="20">
        <v>0.52777777777777801</v>
      </c>
      <c r="B80" s="21" t="e">
        <f>ROUND(1/360*事前相談チェックシート!$R$10*mkrain!$G79*事前相談チェックシート!$L$28,5)</f>
        <v>#DIV/0!</v>
      </c>
      <c r="C80" s="21" t="e">
        <f>ROUND(1/360*事前相談チェックシート!$R$12*mkrain!$G79*事前相談チェックシート!$M$28,5)</f>
        <v>#DIV/0!</v>
      </c>
    </row>
    <row r="81" spans="1:3">
      <c r="A81" s="20">
        <v>0.53472222222222199</v>
      </c>
      <c r="B81" s="21" t="e">
        <f>ROUND(1/360*事前相談チェックシート!$R$10*mkrain!$G80*事前相談チェックシート!$L$28,5)</f>
        <v>#DIV/0!</v>
      </c>
      <c r="C81" s="21" t="e">
        <f>ROUND(1/360*事前相談チェックシート!$R$12*mkrain!$G80*事前相談チェックシート!$M$28,5)</f>
        <v>#DIV/0!</v>
      </c>
    </row>
    <row r="82" spans="1:3">
      <c r="A82" s="20">
        <v>0.54166666666666696</v>
      </c>
      <c r="B82" s="21" t="e">
        <f>ROUND(1/360*事前相談チェックシート!$R$10*mkrain!$G81*事前相談チェックシート!$L$28,5)</f>
        <v>#DIV/0!</v>
      </c>
      <c r="C82" s="21" t="e">
        <f>ROUND(1/360*事前相談チェックシート!$R$12*mkrain!$G81*事前相談チェックシート!$M$28,5)</f>
        <v>#DIV/0!</v>
      </c>
    </row>
    <row r="83" spans="1:3">
      <c r="A83" s="20">
        <v>0.54861111111111105</v>
      </c>
      <c r="B83" s="21" t="e">
        <f>ROUND(1/360*事前相談チェックシート!$R$10*mkrain!$G82*事前相談チェックシート!$L$28,5)</f>
        <v>#DIV/0!</v>
      </c>
      <c r="C83" s="21" t="e">
        <f>ROUND(1/360*事前相談チェックシート!$R$12*mkrain!$G82*事前相談チェックシート!$M$28,5)</f>
        <v>#DIV/0!</v>
      </c>
    </row>
    <row r="84" spans="1:3">
      <c r="A84" s="20">
        <v>0.55555555555555602</v>
      </c>
      <c r="B84" s="21" t="e">
        <f>ROUND(1/360*事前相談チェックシート!$R$10*mkrain!$G83*事前相談チェックシート!$L$28,5)</f>
        <v>#DIV/0!</v>
      </c>
      <c r="C84" s="21" t="e">
        <f>ROUND(1/360*事前相談チェックシート!$R$12*mkrain!$G83*事前相談チェックシート!$M$28,5)</f>
        <v>#DIV/0!</v>
      </c>
    </row>
    <row r="85" spans="1:3">
      <c r="A85" s="20">
        <v>0.5625</v>
      </c>
      <c r="B85" s="21" t="e">
        <f>ROUND(1/360*事前相談チェックシート!$R$10*mkrain!$G84*事前相談チェックシート!$L$28,5)</f>
        <v>#DIV/0!</v>
      </c>
      <c r="C85" s="21" t="e">
        <f>ROUND(1/360*事前相談チェックシート!$R$12*mkrain!$G84*事前相談チェックシート!$M$28,5)</f>
        <v>#DIV/0!</v>
      </c>
    </row>
    <row r="86" spans="1:3">
      <c r="A86" s="20">
        <v>0.56944444444444398</v>
      </c>
      <c r="B86" s="21" t="e">
        <f>ROUND(1/360*事前相談チェックシート!$R$10*mkrain!$G85*事前相談チェックシート!$L$28,5)</f>
        <v>#DIV/0!</v>
      </c>
      <c r="C86" s="21" t="e">
        <f>ROUND(1/360*事前相談チェックシート!$R$12*mkrain!$G85*事前相談チェックシート!$M$28,5)</f>
        <v>#DIV/0!</v>
      </c>
    </row>
    <row r="87" spans="1:3">
      <c r="A87" s="20">
        <v>0.57638888888888895</v>
      </c>
      <c r="B87" s="21" t="e">
        <f>ROUND(1/360*事前相談チェックシート!$R$10*mkrain!$G86*事前相談チェックシート!$L$28,5)</f>
        <v>#DIV/0!</v>
      </c>
      <c r="C87" s="21" t="e">
        <f>ROUND(1/360*事前相談チェックシート!$R$12*mkrain!$G86*事前相談チェックシート!$M$28,5)</f>
        <v>#DIV/0!</v>
      </c>
    </row>
    <row r="88" spans="1:3">
      <c r="A88" s="20">
        <v>0.58333333333333304</v>
      </c>
      <c r="B88" s="21" t="e">
        <f>ROUND(1/360*事前相談チェックシート!$R$10*mkrain!$G87*事前相談チェックシート!$L$28,5)</f>
        <v>#DIV/0!</v>
      </c>
      <c r="C88" s="21" t="e">
        <f>ROUND(1/360*事前相談チェックシート!$R$12*mkrain!$G87*事前相談チェックシート!$M$28,5)</f>
        <v>#DIV/0!</v>
      </c>
    </row>
    <row r="89" spans="1:3">
      <c r="A89" s="20">
        <v>0.59027777777777801</v>
      </c>
      <c r="B89" s="21" t="e">
        <f>ROUND(1/360*事前相談チェックシート!$R$10*mkrain!$G88*事前相談チェックシート!$L$28,5)</f>
        <v>#DIV/0!</v>
      </c>
      <c r="C89" s="21" t="e">
        <f>ROUND(1/360*事前相談チェックシート!$R$12*mkrain!$G88*事前相談チェックシート!$M$28,5)</f>
        <v>#DIV/0!</v>
      </c>
    </row>
    <row r="90" spans="1:3">
      <c r="A90" s="20">
        <v>0.59722222222222199</v>
      </c>
      <c r="B90" s="21" t="e">
        <f>ROUND(1/360*事前相談チェックシート!$R$10*mkrain!$G89*事前相談チェックシート!$L$28,5)</f>
        <v>#DIV/0!</v>
      </c>
      <c r="C90" s="21" t="e">
        <f>ROUND(1/360*事前相談チェックシート!$R$12*mkrain!$G89*事前相談チェックシート!$M$28,5)</f>
        <v>#DIV/0!</v>
      </c>
    </row>
    <row r="91" spans="1:3">
      <c r="A91" s="20">
        <v>0.60416666666666696</v>
      </c>
      <c r="B91" s="21" t="e">
        <f>ROUND(1/360*事前相談チェックシート!$R$10*mkrain!$G90*事前相談チェックシート!$L$28,5)</f>
        <v>#DIV/0!</v>
      </c>
      <c r="C91" s="21" t="e">
        <f>ROUND(1/360*事前相談チェックシート!$R$12*mkrain!$G90*事前相談チェックシート!$M$28,5)</f>
        <v>#DIV/0!</v>
      </c>
    </row>
    <row r="92" spans="1:3">
      <c r="A92" s="20">
        <v>0.61111111111111105</v>
      </c>
      <c r="B92" s="21" t="e">
        <f>ROUND(1/360*事前相談チェックシート!$R$10*mkrain!$G91*事前相談チェックシート!$L$28,5)</f>
        <v>#DIV/0!</v>
      </c>
      <c r="C92" s="21" t="e">
        <f>ROUND(1/360*事前相談チェックシート!$R$12*mkrain!$G91*事前相談チェックシート!$M$28,5)</f>
        <v>#DIV/0!</v>
      </c>
    </row>
    <row r="93" spans="1:3">
      <c r="A93" s="20">
        <v>0.61805555555555503</v>
      </c>
      <c r="B93" s="21" t="e">
        <f>ROUND(1/360*事前相談チェックシート!$R$10*mkrain!$G92*事前相談チェックシート!$L$28,5)</f>
        <v>#DIV/0!</v>
      </c>
      <c r="C93" s="21" t="e">
        <f>ROUND(1/360*事前相談チェックシート!$R$12*mkrain!$G92*事前相談チェックシート!$M$28,5)</f>
        <v>#DIV/0!</v>
      </c>
    </row>
    <row r="94" spans="1:3">
      <c r="A94" s="20">
        <v>0.625</v>
      </c>
      <c r="B94" s="21" t="e">
        <f>ROUND(1/360*事前相談チェックシート!$R$10*mkrain!$G93*事前相談チェックシート!$L$28,5)</f>
        <v>#DIV/0!</v>
      </c>
      <c r="C94" s="21" t="e">
        <f>ROUND(1/360*事前相談チェックシート!$R$12*mkrain!$G93*事前相談チェックシート!$M$28,5)</f>
        <v>#DIV/0!</v>
      </c>
    </row>
    <row r="95" spans="1:3">
      <c r="A95" s="20">
        <v>0.63194444444444398</v>
      </c>
      <c r="B95" s="21" t="e">
        <f>ROUND(1/360*事前相談チェックシート!$R$10*mkrain!$G94*事前相談チェックシート!$L$28,5)</f>
        <v>#DIV/0!</v>
      </c>
      <c r="C95" s="21" t="e">
        <f>ROUND(1/360*事前相談チェックシート!$R$12*mkrain!$G94*事前相談チェックシート!$M$28,5)</f>
        <v>#DIV/0!</v>
      </c>
    </row>
    <row r="96" spans="1:3">
      <c r="A96" s="20">
        <v>0.63888888888888895</v>
      </c>
      <c r="B96" s="21" t="e">
        <f>ROUND(1/360*事前相談チェックシート!$R$10*mkrain!$G95*事前相談チェックシート!$L$28,5)</f>
        <v>#DIV/0!</v>
      </c>
      <c r="C96" s="21" t="e">
        <f>ROUND(1/360*事前相談チェックシート!$R$12*mkrain!$G95*事前相談チェックシート!$M$28,5)</f>
        <v>#DIV/0!</v>
      </c>
    </row>
    <row r="97" spans="1:3">
      <c r="A97" s="20">
        <v>0.64583333333333304</v>
      </c>
      <c r="B97" s="21" t="e">
        <f>ROUND(1/360*事前相談チェックシート!$R$10*mkrain!$G96*事前相談チェックシート!$L$28,5)</f>
        <v>#DIV/0!</v>
      </c>
      <c r="C97" s="21" t="e">
        <f>ROUND(1/360*事前相談チェックシート!$R$12*mkrain!$G96*事前相談チェックシート!$M$28,5)</f>
        <v>#DIV/0!</v>
      </c>
    </row>
    <row r="98" spans="1:3">
      <c r="A98" s="20">
        <v>0.65277777777777801</v>
      </c>
      <c r="B98" s="21" t="e">
        <f>ROUND(1/360*事前相談チェックシート!$R$10*mkrain!$G97*事前相談チェックシート!$L$28,5)</f>
        <v>#DIV/0!</v>
      </c>
      <c r="C98" s="21" t="e">
        <f>ROUND(1/360*事前相談チェックシート!$R$12*mkrain!$G97*事前相談チェックシート!$M$28,5)</f>
        <v>#DIV/0!</v>
      </c>
    </row>
    <row r="99" spans="1:3">
      <c r="A99" s="20">
        <v>0.65972222222222199</v>
      </c>
      <c r="B99" s="21" t="e">
        <f>ROUND(1/360*事前相談チェックシート!$R$10*mkrain!$G98*事前相談チェックシート!$L$28,5)</f>
        <v>#DIV/0!</v>
      </c>
      <c r="C99" s="21" t="e">
        <f>ROUND(1/360*事前相談チェックシート!$R$12*mkrain!$G98*事前相談チェックシート!$M$28,5)</f>
        <v>#DIV/0!</v>
      </c>
    </row>
    <row r="100" spans="1:3">
      <c r="A100" s="20">
        <v>0.66666666666666696</v>
      </c>
      <c r="B100" s="21" t="e">
        <f>ROUND(1/360*事前相談チェックシート!$R$10*mkrain!$G99*事前相談チェックシート!$L$28,5)</f>
        <v>#DIV/0!</v>
      </c>
      <c r="C100" s="21" t="e">
        <f>ROUND(1/360*事前相談チェックシート!$R$12*mkrain!$G99*事前相談チェックシート!$M$28,5)</f>
        <v>#DIV/0!</v>
      </c>
    </row>
    <row r="101" spans="1:3">
      <c r="A101" s="20">
        <v>0.67361111111111105</v>
      </c>
      <c r="B101" s="21" t="e">
        <f>ROUND(1/360*事前相談チェックシート!$R$10*mkrain!$G100*事前相談チェックシート!$L$28,5)</f>
        <v>#DIV/0!</v>
      </c>
      <c r="C101" s="21" t="e">
        <f>ROUND(1/360*事前相談チェックシート!$R$12*mkrain!$G100*事前相談チェックシート!$M$28,5)</f>
        <v>#DIV/0!</v>
      </c>
    </row>
    <row r="102" spans="1:3">
      <c r="A102" s="20">
        <v>0.68055555555555503</v>
      </c>
      <c r="B102" s="21" t="e">
        <f>ROUND(1/360*事前相談チェックシート!$R$10*mkrain!$G101*事前相談チェックシート!$L$28,5)</f>
        <v>#DIV/0!</v>
      </c>
      <c r="C102" s="21" t="e">
        <f>ROUND(1/360*事前相談チェックシート!$R$12*mkrain!$G101*事前相談チェックシート!$M$28,5)</f>
        <v>#DIV/0!</v>
      </c>
    </row>
    <row r="103" spans="1:3">
      <c r="A103" s="20">
        <v>0.6875</v>
      </c>
      <c r="B103" s="21" t="e">
        <f>ROUND(1/360*事前相談チェックシート!$R$10*mkrain!$G102*事前相談チェックシート!$L$28,5)</f>
        <v>#DIV/0!</v>
      </c>
      <c r="C103" s="21" t="e">
        <f>ROUND(1/360*事前相談チェックシート!$R$12*mkrain!$G102*事前相談チェックシート!$M$28,5)</f>
        <v>#DIV/0!</v>
      </c>
    </row>
    <row r="104" spans="1:3">
      <c r="A104" s="20">
        <v>0.69444444444444398</v>
      </c>
      <c r="B104" s="21" t="e">
        <f>ROUND(1/360*事前相談チェックシート!$R$10*mkrain!$G103*事前相談チェックシート!$L$28,5)</f>
        <v>#DIV/0!</v>
      </c>
      <c r="C104" s="21" t="e">
        <f>ROUND(1/360*事前相談チェックシート!$R$12*mkrain!$G103*事前相談チェックシート!$M$28,5)</f>
        <v>#DIV/0!</v>
      </c>
    </row>
    <row r="105" spans="1:3">
      <c r="A105" s="20">
        <v>0.70138888888888895</v>
      </c>
      <c r="B105" s="21" t="e">
        <f>ROUND(1/360*事前相談チェックシート!$R$10*mkrain!$G104*事前相談チェックシート!$L$28,5)</f>
        <v>#DIV/0!</v>
      </c>
      <c r="C105" s="21" t="e">
        <f>ROUND(1/360*事前相談チェックシート!$R$12*mkrain!$G104*事前相談チェックシート!$M$28,5)</f>
        <v>#DIV/0!</v>
      </c>
    </row>
    <row r="106" spans="1:3">
      <c r="A106" s="20">
        <v>0.70833333333333304</v>
      </c>
      <c r="B106" s="21" t="e">
        <f>ROUND(1/360*事前相談チェックシート!$R$10*mkrain!$G105*事前相談チェックシート!$L$28,5)</f>
        <v>#DIV/0!</v>
      </c>
      <c r="C106" s="21" t="e">
        <f>ROUND(1/360*事前相談チェックシート!$R$12*mkrain!$G105*事前相談チェックシート!$M$28,5)</f>
        <v>#DIV/0!</v>
      </c>
    </row>
    <row r="107" spans="1:3">
      <c r="A107" s="20">
        <v>0.71527777777777801</v>
      </c>
      <c r="B107" s="21" t="e">
        <f>ROUND(1/360*事前相談チェックシート!$R$10*mkrain!$G106*事前相談チェックシート!$L$28,5)</f>
        <v>#DIV/0!</v>
      </c>
      <c r="C107" s="21" t="e">
        <f>ROUND(1/360*事前相談チェックシート!$R$12*mkrain!$G106*事前相談チェックシート!$M$28,5)</f>
        <v>#DIV/0!</v>
      </c>
    </row>
    <row r="108" spans="1:3">
      <c r="A108" s="20">
        <v>0.72222222222222199</v>
      </c>
      <c r="B108" s="21" t="e">
        <f>ROUND(1/360*事前相談チェックシート!$R$10*mkrain!$G107*事前相談チェックシート!$L$28,5)</f>
        <v>#DIV/0!</v>
      </c>
      <c r="C108" s="21" t="e">
        <f>ROUND(1/360*事前相談チェックシート!$R$12*mkrain!$G107*事前相談チェックシート!$M$28,5)</f>
        <v>#DIV/0!</v>
      </c>
    </row>
    <row r="109" spans="1:3">
      <c r="A109" s="20">
        <v>0.72916666666666696</v>
      </c>
      <c r="B109" s="21" t="e">
        <f>ROUND(1/360*事前相談チェックシート!$R$10*mkrain!$G108*事前相談チェックシート!$L$28,5)</f>
        <v>#DIV/0!</v>
      </c>
      <c r="C109" s="21" t="e">
        <f>ROUND(1/360*事前相談チェックシート!$R$12*mkrain!$G108*事前相談チェックシート!$M$28,5)</f>
        <v>#DIV/0!</v>
      </c>
    </row>
    <row r="110" spans="1:3">
      <c r="A110" s="20">
        <v>0.73611111111111105</v>
      </c>
      <c r="B110" s="21" t="e">
        <f>ROUND(1/360*事前相談チェックシート!$R$10*mkrain!$G109*事前相談チェックシート!$L$28,5)</f>
        <v>#DIV/0!</v>
      </c>
      <c r="C110" s="21" t="e">
        <f>ROUND(1/360*事前相談チェックシート!$R$12*mkrain!$G109*事前相談チェックシート!$M$28,5)</f>
        <v>#DIV/0!</v>
      </c>
    </row>
    <row r="111" spans="1:3">
      <c r="A111" s="20">
        <v>0.74305555555555503</v>
      </c>
      <c r="B111" s="21" t="e">
        <f>ROUND(1/360*事前相談チェックシート!$R$10*mkrain!$G110*事前相談チェックシート!$L$28,5)</f>
        <v>#DIV/0!</v>
      </c>
      <c r="C111" s="21" t="e">
        <f>ROUND(1/360*事前相談チェックシート!$R$12*mkrain!$G110*事前相談チェックシート!$M$28,5)</f>
        <v>#DIV/0!</v>
      </c>
    </row>
    <row r="112" spans="1:3">
      <c r="A112" s="20">
        <v>0.75</v>
      </c>
      <c r="B112" s="21" t="e">
        <f>ROUND(1/360*事前相談チェックシート!$R$10*mkrain!$G111*事前相談チェックシート!$L$28,5)</f>
        <v>#DIV/0!</v>
      </c>
      <c r="C112" s="21" t="e">
        <f>ROUND(1/360*事前相談チェックシート!$R$12*mkrain!$G111*事前相談チェックシート!$M$28,5)</f>
        <v>#DIV/0!</v>
      </c>
    </row>
    <row r="113" spans="1:3">
      <c r="A113" s="20">
        <v>0.75694444444444398</v>
      </c>
      <c r="B113" s="21" t="e">
        <f>ROUND(1/360*事前相談チェックシート!$R$10*mkrain!$G112*事前相談チェックシート!$L$28,5)</f>
        <v>#DIV/0!</v>
      </c>
      <c r="C113" s="21" t="e">
        <f>ROUND(1/360*事前相談チェックシート!$R$12*mkrain!$G112*事前相談チェックシート!$M$28,5)</f>
        <v>#DIV/0!</v>
      </c>
    </row>
    <row r="114" spans="1:3">
      <c r="A114" s="20">
        <v>0.76388888888888895</v>
      </c>
      <c r="B114" s="21" t="e">
        <f>ROUND(1/360*事前相談チェックシート!$R$10*mkrain!$G113*事前相談チェックシート!$L$28,5)</f>
        <v>#DIV/0!</v>
      </c>
      <c r="C114" s="21" t="e">
        <f>ROUND(1/360*事前相談チェックシート!$R$12*mkrain!$G113*事前相談チェックシート!$M$28,5)</f>
        <v>#DIV/0!</v>
      </c>
    </row>
    <row r="115" spans="1:3">
      <c r="A115" s="20">
        <v>0.77083333333333304</v>
      </c>
      <c r="B115" s="21" t="e">
        <f>ROUND(1/360*事前相談チェックシート!$R$10*mkrain!$G114*事前相談チェックシート!$L$28,5)</f>
        <v>#DIV/0!</v>
      </c>
      <c r="C115" s="21" t="e">
        <f>ROUND(1/360*事前相談チェックシート!$R$12*mkrain!$G114*事前相談チェックシート!$M$28,5)</f>
        <v>#DIV/0!</v>
      </c>
    </row>
    <row r="116" spans="1:3">
      <c r="A116" s="20">
        <v>0.77777777777777801</v>
      </c>
      <c r="B116" s="21" t="e">
        <f>ROUND(1/360*事前相談チェックシート!$R$10*mkrain!$G115*事前相談チェックシート!$L$28,5)</f>
        <v>#DIV/0!</v>
      </c>
      <c r="C116" s="21" t="e">
        <f>ROUND(1/360*事前相談チェックシート!$R$12*mkrain!$G115*事前相談チェックシート!$M$28,5)</f>
        <v>#DIV/0!</v>
      </c>
    </row>
    <row r="117" spans="1:3">
      <c r="A117" s="20">
        <v>0.78472222222222199</v>
      </c>
      <c r="B117" s="21" t="e">
        <f>ROUND(1/360*事前相談チェックシート!$R$10*mkrain!$G116*事前相談チェックシート!$L$28,5)</f>
        <v>#DIV/0!</v>
      </c>
      <c r="C117" s="21" t="e">
        <f>ROUND(1/360*事前相談チェックシート!$R$12*mkrain!$G116*事前相談チェックシート!$M$28,5)</f>
        <v>#DIV/0!</v>
      </c>
    </row>
    <row r="118" spans="1:3">
      <c r="A118" s="20">
        <v>0.79166666666666696</v>
      </c>
      <c r="B118" s="21" t="e">
        <f>ROUND(1/360*事前相談チェックシート!$R$10*mkrain!$G117*事前相談チェックシート!$L$28,5)</f>
        <v>#DIV/0!</v>
      </c>
      <c r="C118" s="21" t="e">
        <f>ROUND(1/360*事前相談チェックシート!$R$12*mkrain!$G117*事前相談チェックシート!$M$28,5)</f>
        <v>#DIV/0!</v>
      </c>
    </row>
    <row r="119" spans="1:3">
      <c r="A119" s="20">
        <v>0.79861111111111105</v>
      </c>
      <c r="B119" s="21" t="e">
        <f>ROUND(1/360*事前相談チェックシート!$R$10*mkrain!$G118*事前相談チェックシート!$L$28,5)</f>
        <v>#DIV/0!</v>
      </c>
      <c r="C119" s="21" t="e">
        <f>ROUND(1/360*事前相談チェックシート!$R$12*mkrain!$G118*事前相談チェックシート!$M$28,5)</f>
        <v>#DIV/0!</v>
      </c>
    </row>
    <row r="120" spans="1:3">
      <c r="A120" s="20">
        <v>0.80555555555555503</v>
      </c>
      <c r="B120" s="21" t="e">
        <f>ROUND(1/360*事前相談チェックシート!$R$10*mkrain!$G119*事前相談チェックシート!$L$28,5)</f>
        <v>#DIV/0!</v>
      </c>
      <c r="C120" s="21" t="e">
        <f>ROUND(1/360*事前相談チェックシート!$R$12*mkrain!$G119*事前相談チェックシート!$M$28,5)</f>
        <v>#DIV/0!</v>
      </c>
    </row>
    <row r="121" spans="1:3">
      <c r="A121" s="20">
        <v>0.8125</v>
      </c>
      <c r="B121" s="21" t="e">
        <f>ROUND(1/360*事前相談チェックシート!$R$10*mkrain!$G120*事前相談チェックシート!$L$28,5)</f>
        <v>#DIV/0!</v>
      </c>
      <c r="C121" s="21" t="e">
        <f>ROUND(1/360*事前相談チェックシート!$R$12*mkrain!$G120*事前相談チェックシート!$M$28,5)</f>
        <v>#DIV/0!</v>
      </c>
    </row>
    <row r="122" spans="1:3">
      <c r="A122" s="20">
        <v>0.81944444444444398</v>
      </c>
      <c r="B122" s="21" t="e">
        <f>ROUND(1/360*事前相談チェックシート!$R$10*mkrain!$G121*事前相談チェックシート!$L$28,5)</f>
        <v>#DIV/0!</v>
      </c>
      <c r="C122" s="21" t="e">
        <f>ROUND(1/360*事前相談チェックシート!$R$12*mkrain!$G121*事前相談チェックシート!$M$28,5)</f>
        <v>#DIV/0!</v>
      </c>
    </row>
    <row r="123" spans="1:3">
      <c r="A123" s="20">
        <v>0.82638888888888895</v>
      </c>
      <c r="B123" s="21" t="e">
        <f>ROUND(1/360*事前相談チェックシート!$R$10*mkrain!$G122*事前相談チェックシート!$L$28,5)</f>
        <v>#DIV/0!</v>
      </c>
      <c r="C123" s="21" t="e">
        <f>ROUND(1/360*事前相談チェックシート!$R$12*mkrain!$G122*事前相談チェックシート!$M$28,5)</f>
        <v>#DIV/0!</v>
      </c>
    </row>
    <row r="124" spans="1:3">
      <c r="A124" s="20">
        <v>0.83333333333333304</v>
      </c>
      <c r="B124" s="21" t="e">
        <f>ROUND(1/360*事前相談チェックシート!$R$10*mkrain!$G123*事前相談チェックシート!$L$28,5)</f>
        <v>#DIV/0!</v>
      </c>
      <c r="C124" s="21" t="e">
        <f>ROUND(1/360*事前相談チェックシート!$R$12*mkrain!$G123*事前相談チェックシート!$M$28,5)</f>
        <v>#DIV/0!</v>
      </c>
    </row>
    <row r="125" spans="1:3">
      <c r="A125" s="20">
        <v>0.84027777777777801</v>
      </c>
      <c r="B125" s="21" t="e">
        <f>ROUND(1/360*事前相談チェックシート!$R$10*mkrain!$G124*事前相談チェックシート!$L$28,5)</f>
        <v>#DIV/0!</v>
      </c>
      <c r="C125" s="21" t="e">
        <f>ROUND(1/360*事前相談チェックシート!$R$12*mkrain!$G124*事前相談チェックシート!$M$28,5)</f>
        <v>#DIV/0!</v>
      </c>
    </row>
    <row r="126" spans="1:3">
      <c r="A126" s="20">
        <v>0.84722222222222199</v>
      </c>
      <c r="B126" s="21" t="e">
        <f>ROUND(1/360*事前相談チェックシート!$R$10*mkrain!$G125*事前相談チェックシート!$L$28,5)</f>
        <v>#DIV/0!</v>
      </c>
      <c r="C126" s="21" t="e">
        <f>ROUND(1/360*事前相談チェックシート!$R$12*mkrain!$G125*事前相談チェックシート!$M$28,5)</f>
        <v>#DIV/0!</v>
      </c>
    </row>
    <row r="127" spans="1:3">
      <c r="A127" s="20">
        <v>0.85416666666666696</v>
      </c>
      <c r="B127" s="21" t="e">
        <f>ROUND(1/360*事前相談チェックシート!$R$10*mkrain!$G126*事前相談チェックシート!$L$28,5)</f>
        <v>#DIV/0!</v>
      </c>
      <c r="C127" s="21" t="e">
        <f>ROUND(1/360*事前相談チェックシート!$R$12*mkrain!$G126*事前相談チェックシート!$M$28,5)</f>
        <v>#DIV/0!</v>
      </c>
    </row>
    <row r="128" spans="1:3">
      <c r="A128" s="20">
        <v>0.86111111111111105</v>
      </c>
      <c r="B128" s="21" t="e">
        <f>ROUND(1/360*事前相談チェックシート!$R$10*mkrain!$G127*事前相談チェックシート!$L$28,5)</f>
        <v>#DIV/0!</v>
      </c>
      <c r="C128" s="21" t="e">
        <f>ROUND(1/360*事前相談チェックシート!$R$12*mkrain!$G127*事前相談チェックシート!$M$28,5)</f>
        <v>#DIV/0!</v>
      </c>
    </row>
    <row r="129" spans="1:3">
      <c r="A129" s="20">
        <v>0.86805555555555503</v>
      </c>
      <c r="B129" s="21" t="e">
        <f>ROUND(1/360*事前相談チェックシート!$R$10*mkrain!$G128*事前相談チェックシート!$L$28,5)</f>
        <v>#DIV/0!</v>
      </c>
      <c r="C129" s="21" t="e">
        <f>ROUND(1/360*事前相談チェックシート!$R$12*mkrain!$G128*事前相談チェックシート!$M$28,5)</f>
        <v>#DIV/0!</v>
      </c>
    </row>
    <row r="130" spans="1:3">
      <c r="A130" s="20">
        <v>0.875</v>
      </c>
      <c r="B130" s="21" t="e">
        <f>ROUND(1/360*事前相談チェックシート!$R$10*mkrain!$G129*事前相談チェックシート!$L$28,5)</f>
        <v>#DIV/0!</v>
      </c>
      <c r="C130" s="21" t="e">
        <f>ROUND(1/360*事前相談チェックシート!$R$12*mkrain!$G129*事前相談チェックシート!$M$28,5)</f>
        <v>#DIV/0!</v>
      </c>
    </row>
    <row r="131" spans="1:3">
      <c r="A131" s="20">
        <v>0.88194444444444398</v>
      </c>
      <c r="B131" s="21" t="e">
        <f>ROUND(1/360*事前相談チェックシート!$R$10*mkrain!$G130*事前相談チェックシート!$L$28,5)</f>
        <v>#DIV/0!</v>
      </c>
      <c r="C131" s="21" t="e">
        <f>ROUND(1/360*事前相談チェックシート!$R$12*mkrain!$G130*事前相談チェックシート!$M$28,5)</f>
        <v>#DIV/0!</v>
      </c>
    </row>
    <row r="132" spans="1:3">
      <c r="A132" s="20">
        <v>0.88888888888888895</v>
      </c>
      <c r="B132" s="21" t="e">
        <f>ROUND(1/360*事前相談チェックシート!$R$10*mkrain!$G131*事前相談チェックシート!$L$28,5)</f>
        <v>#DIV/0!</v>
      </c>
      <c r="C132" s="21" t="e">
        <f>ROUND(1/360*事前相談チェックシート!$R$12*mkrain!$G131*事前相談チェックシート!$M$28,5)</f>
        <v>#DIV/0!</v>
      </c>
    </row>
    <row r="133" spans="1:3">
      <c r="A133" s="20">
        <v>0.89583333333333304</v>
      </c>
      <c r="B133" s="21" t="e">
        <f>ROUND(1/360*事前相談チェックシート!$R$10*mkrain!$G132*事前相談チェックシート!$L$28,5)</f>
        <v>#DIV/0!</v>
      </c>
      <c r="C133" s="21" t="e">
        <f>ROUND(1/360*事前相談チェックシート!$R$12*mkrain!$G132*事前相談チェックシート!$M$28,5)</f>
        <v>#DIV/0!</v>
      </c>
    </row>
    <row r="134" spans="1:3">
      <c r="A134" s="20">
        <v>0.90277777777777801</v>
      </c>
      <c r="B134" s="21" t="e">
        <f>ROUND(1/360*事前相談チェックシート!$R$10*mkrain!$G133*事前相談チェックシート!$L$28,5)</f>
        <v>#DIV/0!</v>
      </c>
      <c r="C134" s="21" t="e">
        <f>ROUND(1/360*事前相談チェックシート!$R$12*mkrain!$G133*事前相談チェックシート!$M$28,5)</f>
        <v>#DIV/0!</v>
      </c>
    </row>
    <row r="135" spans="1:3">
      <c r="A135" s="20">
        <v>0.90972222222222199</v>
      </c>
      <c r="B135" s="21" t="e">
        <f>ROUND(1/360*事前相談チェックシート!$R$10*mkrain!$G134*事前相談チェックシート!$L$28,5)</f>
        <v>#DIV/0!</v>
      </c>
      <c r="C135" s="21" t="e">
        <f>ROUND(1/360*事前相談チェックシート!$R$12*mkrain!$G134*事前相談チェックシート!$M$28,5)</f>
        <v>#DIV/0!</v>
      </c>
    </row>
    <row r="136" spans="1:3">
      <c r="A136" s="20">
        <v>0.91666666666666696</v>
      </c>
      <c r="B136" s="21" t="e">
        <f>ROUND(1/360*事前相談チェックシート!$R$10*mkrain!$G135*事前相談チェックシート!$L$28,5)</f>
        <v>#DIV/0!</v>
      </c>
      <c r="C136" s="21" t="e">
        <f>ROUND(1/360*事前相談チェックシート!$R$12*mkrain!$G135*事前相談チェックシート!$M$28,5)</f>
        <v>#DIV/0!</v>
      </c>
    </row>
    <row r="137" spans="1:3">
      <c r="A137" s="20">
        <v>0.92361111111111105</v>
      </c>
      <c r="B137" s="21" t="e">
        <f>ROUND(1/360*事前相談チェックシート!$R$10*mkrain!$G136*事前相談チェックシート!$L$28,5)</f>
        <v>#DIV/0!</v>
      </c>
      <c r="C137" s="21" t="e">
        <f>ROUND(1/360*事前相談チェックシート!$R$12*mkrain!$G136*事前相談チェックシート!$M$28,5)</f>
        <v>#DIV/0!</v>
      </c>
    </row>
    <row r="138" spans="1:3">
      <c r="A138" s="20">
        <v>0.93055555555555503</v>
      </c>
      <c r="B138" s="21" t="e">
        <f>ROUND(1/360*事前相談チェックシート!$R$10*mkrain!$G137*事前相談チェックシート!$L$28,5)</f>
        <v>#DIV/0!</v>
      </c>
      <c r="C138" s="21" t="e">
        <f>ROUND(1/360*事前相談チェックシート!$R$12*mkrain!$G137*事前相談チェックシート!$M$28,5)</f>
        <v>#DIV/0!</v>
      </c>
    </row>
    <row r="139" spans="1:3">
      <c r="A139" s="20">
        <v>0.9375</v>
      </c>
      <c r="B139" s="21" t="e">
        <f>ROUND(1/360*事前相談チェックシート!$R$10*mkrain!$G138*事前相談チェックシート!$L$28,5)</f>
        <v>#DIV/0!</v>
      </c>
      <c r="C139" s="21" t="e">
        <f>ROUND(1/360*事前相談チェックシート!$R$12*mkrain!$G138*事前相談チェックシート!$M$28,5)</f>
        <v>#DIV/0!</v>
      </c>
    </row>
    <row r="140" spans="1:3">
      <c r="A140" s="20">
        <v>0.94444444444444398</v>
      </c>
      <c r="B140" s="21" t="e">
        <f>ROUND(1/360*事前相談チェックシート!$R$10*mkrain!$G139*事前相談チェックシート!$L$28,5)</f>
        <v>#DIV/0!</v>
      </c>
      <c r="C140" s="21" t="e">
        <f>ROUND(1/360*事前相談チェックシート!$R$12*mkrain!$G139*事前相談チェックシート!$M$28,5)</f>
        <v>#DIV/0!</v>
      </c>
    </row>
    <row r="141" spans="1:3">
      <c r="A141" s="20">
        <v>0.95138888888888895</v>
      </c>
      <c r="B141" s="21" t="e">
        <f>ROUND(1/360*事前相談チェックシート!$R$10*mkrain!$G140*事前相談チェックシート!$L$28,5)</f>
        <v>#DIV/0!</v>
      </c>
      <c r="C141" s="21" t="e">
        <f>ROUND(1/360*事前相談チェックシート!$R$12*mkrain!$G140*事前相談チェックシート!$M$28,5)</f>
        <v>#DIV/0!</v>
      </c>
    </row>
    <row r="142" spans="1:3">
      <c r="A142" s="20">
        <v>0.95833333333333304</v>
      </c>
      <c r="B142" s="21" t="e">
        <f>ROUND(1/360*事前相談チェックシート!$R$10*mkrain!$G141*事前相談チェックシート!$L$28,5)</f>
        <v>#DIV/0!</v>
      </c>
      <c r="C142" s="21" t="e">
        <f>ROUND(1/360*事前相談チェックシート!$R$12*mkrain!$G141*事前相談チェックシート!$M$28,5)</f>
        <v>#DIV/0!</v>
      </c>
    </row>
    <row r="143" spans="1:3">
      <c r="A143" s="20">
        <v>0.96527777777777801</v>
      </c>
      <c r="B143" s="21" t="e">
        <f>ROUND(1/360*事前相談チェックシート!$R$10*mkrain!$G142*事前相談チェックシート!$L$28,5)</f>
        <v>#DIV/0!</v>
      </c>
      <c r="C143" s="21" t="e">
        <f>ROUND(1/360*事前相談チェックシート!$R$12*mkrain!$G142*事前相談チェックシート!$M$28,5)</f>
        <v>#DIV/0!</v>
      </c>
    </row>
    <row r="144" spans="1:3">
      <c r="A144" s="20">
        <v>0.97222222222222199</v>
      </c>
      <c r="B144" s="21" t="e">
        <f>ROUND(1/360*事前相談チェックシート!$R$10*mkrain!$G143*事前相談チェックシート!$L$28,5)</f>
        <v>#DIV/0!</v>
      </c>
      <c r="C144" s="21" t="e">
        <f>ROUND(1/360*事前相談チェックシート!$R$12*mkrain!$G143*事前相談チェックシート!$M$28,5)</f>
        <v>#DIV/0!</v>
      </c>
    </row>
    <row r="145" spans="1:3">
      <c r="A145" s="20">
        <v>0.97916666666666696</v>
      </c>
      <c r="B145" s="21" t="e">
        <f>ROUND(1/360*事前相談チェックシート!$R$10*mkrain!$G144*事前相談チェックシート!$L$28,5)</f>
        <v>#DIV/0!</v>
      </c>
      <c r="C145" s="21" t="e">
        <f>ROUND(1/360*事前相談チェックシート!$R$12*mkrain!$G144*事前相談チェックシート!$M$28,5)</f>
        <v>#DIV/0!</v>
      </c>
    </row>
    <row r="146" spans="1:3">
      <c r="A146" s="20">
        <v>0.98611111111111105</v>
      </c>
      <c r="B146" s="21" t="e">
        <f>ROUND(1/360*事前相談チェックシート!$R$10*mkrain!$G145*事前相談チェックシート!$L$28,5)</f>
        <v>#DIV/0!</v>
      </c>
      <c r="C146" s="21" t="e">
        <f>ROUND(1/360*事前相談チェックシート!$R$12*mkrain!$G145*事前相談チェックシート!$M$28,5)</f>
        <v>#DIV/0!</v>
      </c>
    </row>
    <row r="147" spans="1:3">
      <c r="A147" s="20">
        <v>0.99305555555555503</v>
      </c>
      <c r="B147" s="21" t="e">
        <f>ROUND(1/360*事前相談チェックシート!$R$10*mkrain!$G146*事前相談チェックシート!$L$28,5)</f>
        <v>#DIV/0!</v>
      </c>
      <c r="C147" s="21" t="e">
        <f>ROUND(1/360*事前相談チェックシート!$R$12*mkrain!$G146*事前相談チェックシート!$M$28,5)</f>
        <v>#DIV/0!</v>
      </c>
    </row>
    <row r="148" spans="1:3">
      <c r="A148" s="20">
        <v>1</v>
      </c>
      <c r="B148" s="21" t="e">
        <f>ROUND(1/360*事前相談チェックシート!$R$10*mkrain!$G147*事前相談チェックシート!$L$28,5)</f>
        <v>#DIV/0!</v>
      </c>
      <c r="C148" s="21" t="e">
        <f>ROUND(1/360*事前相談チェックシート!$R$12*mkrain!$G147*事前相談チェックシート!$M$28,5)</f>
        <v>#DIV/0!</v>
      </c>
    </row>
  </sheetData>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17"/>
  <dimension ref="A1:E228"/>
  <sheetViews>
    <sheetView zoomScale="115" zoomScaleNormal="115" workbookViewId="0">
      <selection activeCell="H18" sqref="H18"/>
    </sheetView>
  </sheetViews>
  <sheetFormatPr defaultRowHeight="13"/>
  <cols>
    <col min="2" max="2" width="13" bestFit="1" customWidth="1"/>
    <col min="3" max="3" width="11" bestFit="1" customWidth="1"/>
    <col min="4" max="4" width="10.453125" customWidth="1"/>
    <col min="5" max="5" width="13" bestFit="1" customWidth="1"/>
  </cols>
  <sheetData>
    <row r="1" spans="1:5">
      <c r="A1" s="34" t="s">
        <v>100</v>
      </c>
      <c r="B1" s="35" t="s">
        <v>101</v>
      </c>
      <c r="C1" s="35" t="s">
        <v>85</v>
      </c>
      <c r="D1" s="35" t="s">
        <v>103</v>
      </c>
      <c r="E1" s="36" t="s">
        <v>102</v>
      </c>
    </row>
    <row r="2" spans="1:5">
      <c r="A2" s="23"/>
      <c r="B2" s="24"/>
      <c r="C2" s="24"/>
      <c r="D2" s="24"/>
      <c r="E2" s="25"/>
    </row>
    <row r="3" spans="1:5">
      <c r="A3" s="26">
        <f>runoff!A4</f>
        <v>0</v>
      </c>
      <c r="B3" s="27">
        <f>runoff!C4</f>
        <v>0</v>
      </c>
      <c r="C3" s="27" t="e">
        <f>runoff!$B$1</f>
        <v>#DIV/0!</v>
      </c>
      <c r="D3" s="28">
        <v>0</v>
      </c>
      <c r="E3" s="29">
        <v>0</v>
      </c>
    </row>
    <row r="4" spans="1:5">
      <c r="A4" s="26">
        <f>runoff!A5</f>
        <v>6.9444444444444441E-3</v>
      </c>
      <c r="B4" s="27" t="e">
        <f>runoff!C5</f>
        <v>#DIV/0!</v>
      </c>
      <c r="C4" s="27" t="e">
        <f>runoff!$B$1</f>
        <v>#DIV/0!</v>
      </c>
      <c r="D4" s="28">
        <v>3.1529374724926628E-4</v>
      </c>
      <c r="E4" s="29">
        <v>3.0153431841110898E-6</v>
      </c>
    </row>
    <row r="5" spans="1:5">
      <c r="A5" s="26">
        <f>runoff!A6</f>
        <v>1.38888888888889E-2</v>
      </c>
      <c r="B5" s="27" t="e">
        <f>runoff!C6</f>
        <v>#DIV/0!</v>
      </c>
      <c r="C5" s="27" t="e">
        <f>runoff!$B$1</f>
        <v>#DIV/0!</v>
      </c>
      <c r="D5" s="28">
        <v>9.4532963762935488E-4</v>
      </c>
      <c r="E5" s="29">
        <v>1.6131263333779928E-5</v>
      </c>
    </row>
    <row r="6" spans="1:5">
      <c r="A6" s="26">
        <f>runoff!A7</f>
        <v>2.0833333333333301E-2</v>
      </c>
      <c r="B6" s="27" t="e">
        <f>runoff!C7</f>
        <v>#DIV/0!</v>
      </c>
      <c r="C6" s="27" t="e">
        <f>runoff!$B$1</f>
        <v>#DIV/0!</v>
      </c>
      <c r="D6" s="28">
        <v>1.5740494297300251E-3</v>
      </c>
      <c r="E6" s="29">
        <v>3.4309235605831888E-5</v>
      </c>
    </row>
    <row r="7" spans="1:5">
      <c r="A7" s="26">
        <f>runoff!A8</f>
        <v>2.7777777777777801E-2</v>
      </c>
      <c r="B7" s="27" t="e">
        <f>runoff!C8</f>
        <v>#DIV/0!</v>
      </c>
      <c r="C7" s="27" t="e">
        <f>runoff!$B$1</f>
        <v>#DIV/0!</v>
      </c>
      <c r="D7" s="28">
        <v>2.2010693540432738E-3</v>
      </c>
      <c r="E7" s="29">
        <v>5.655034183469629E-5</v>
      </c>
    </row>
    <row r="8" spans="1:5">
      <c r="A8" s="26">
        <f>runoff!A9</f>
        <v>3.4722222222222203E-2</v>
      </c>
      <c r="B8" s="27" t="e">
        <f>runoff!C9</f>
        <v>#DIV/0!</v>
      </c>
      <c r="C8" s="27" t="e">
        <f>runoff!$B$1</f>
        <v>#DIV/0!</v>
      </c>
      <c r="D8" s="28">
        <v>2.8365548888863801E-3</v>
      </c>
      <c r="E8" s="29">
        <v>8.3015829673665711E-5</v>
      </c>
    </row>
    <row r="9" spans="1:5">
      <c r="A9" s="26">
        <f>runoff!A10</f>
        <v>4.1666666666666699E-2</v>
      </c>
      <c r="B9" s="27" t="e">
        <f>runoff!C10</f>
        <v>#DIV/0!</v>
      </c>
      <c r="C9" s="27" t="e">
        <f>runoff!$B$1</f>
        <v>#DIV/0!</v>
      </c>
      <c r="D9" s="28">
        <v>3.4801944283836977E-3</v>
      </c>
      <c r="E9" s="29">
        <v>1.1266623116789614E-4</v>
      </c>
    </row>
    <row r="10" spans="1:5">
      <c r="A10" s="26">
        <f>runoff!A11</f>
        <v>4.8611111111111098E-2</v>
      </c>
      <c r="B10" s="27" t="e">
        <f>runoff!C11</f>
        <v>#DIV/0!</v>
      </c>
      <c r="C10" s="27" t="e">
        <f>runoff!$B$1</f>
        <v>#DIV/0!</v>
      </c>
      <c r="D10" s="28">
        <v>4.1212191601763433E-3</v>
      </c>
      <c r="E10" s="29">
        <v>1.4519014620699007E-4</v>
      </c>
    </row>
    <row r="11" spans="1:5">
      <c r="A11" s="26">
        <f>runoff!A12</f>
        <v>5.5555555555555601E-2</v>
      </c>
      <c r="B11" s="27" t="e">
        <f>runoff!C12</f>
        <v>#DIV/0!</v>
      </c>
      <c r="C11" s="27" t="e">
        <f>runoff!$B$1</f>
        <v>#DIV/0!</v>
      </c>
      <c r="D11" s="28">
        <v>4.769867469244393E-3</v>
      </c>
      <c r="E11" s="29">
        <v>1.8139450484161028E-4</v>
      </c>
    </row>
    <row r="12" spans="1:5">
      <c r="A12" s="26">
        <f>runoff!A13</f>
        <v>6.25E-2</v>
      </c>
      <c r="B12" s="27" t="e">
        <f>runoff!C13</f>
        <v>#DIV/0!</v>
      </c>
      <c r="C12" s="27" t="e">
        <f>runoff!$B$1</f>
        <v>#DIV/0!</v>
      </c>
      <c r="D12" s="28">
        <v>5.4259223179810943E-3</v>
      </c>
      <c r="E12" s="29">
        <v>2.1907909186348601E-4</v>
      </c>
    </row>
    <row r="13" spans="1:5">
      <c r="A13" s="26">
        <f>runoff!A14</f>
        <v>6.9444444444444406E-2</v>
      </c>
      <c r="B13" s="27" t="e">
        <f>runoff!C14</f>
        <v>#DIV/0!</v>
      </c>
      <c r="C13" s="27" t="e">
        <f>runoff!$B$1</f>
        <v>#DIV/0!</v>
      </c>
      <c r="D13" s="28">
        <v>6.0786613243761891E-3</v>
      </c>
      <c r="E13" s="29">
        <v>2.6023786718648313E-4</v>
      </c>
    </row>
    <row r="14" spans="1:5">
      <c r="A14" s="26">
        <f>runoff!A15</f>
        <v>7.6388888888888895E-2</v>
      </c>
      <c r="B14" s="27" t="e">
        <f>runoff!C15</f>
        <v>#DIV/0!</v>
      </c>
      <c r="C14" s="27" t="e">
        <f>runoff!$B$1</f>
        <v>#DIV/0!</v>
      </c>
      <c r="D14" s="28">
        <v>6.7383558114491654E-3</v>
      </c>
      <c r="E14" s="29">
        <v>3.0369321796719655E-4</v>
      </c>
    </row>
    <row r="15" spans="1:5">
      <c r="A15" s="26">
        <f>runoff!A16</f>
        <v>8.3333333333333301E-2</v>
      </c>
      <c r="B15" s="27" t="e">
        <f>runoff!C16</f>
        <v>#DIV/0!</v>
      </c>
      <c r="C15" s="27" t="e">
        <f>runoff!$B$1</f>
        <v>#DIV/0!</v>
      </c>
      <c r="D15" s="28">
        <v>7.4048174677412565E-3</v>
      </c>
      <c r="E15" s="29">
        <v>3.4932962130975527E-4</v>
      </c>
    </row>
    <row r="16" spans="1:5">
      <c r="A16" s="26">
        <f>runoff!A17</f>
        <v>9.0277777777777804E-2</v>
      </c>
      <c r="B16" s="27" t="e">
        <f>runoff!C17</f>
        <v>#DIV/0!</v>
      </c>
      <c r="C16" s="27" t="e">
        <f>runoff!$B$1</f>
        <v>#DIV/0!</v>
      </c>
      <c r="D16" s="28">
        <v>8.0778100731500619E-3</v>
      </c>
      <c r="E16" s="29">
        <v>3.984017611919801E-4</v>
      </c>
    </row>
    <row r="17" spans="1:5">
      <c r="A17" s="26">
        <f>runoff!A18</f>
        <v>9.7222222222222196E-2</v>
      </c>
      <c r="B17" s="27" t="e">
        <f>runoff!C18</f>
        <v>#DIV/0!</v>
      </c>
      <c r="C17" s="27" t="e">
        <f>runoff!$B$1</f>
        <v>#DIV/0!</v>
      </c>
      <c r="D17" s="28">
        <v>8.7571006370032855E-3</v>
      </c>
      <c r="E17" s="29">
        <v>4.4957816496470917E-4</v>
      </c>
    </row>
    <row r="18" spans="1:5">
      <c r="A18" s="26">
        <f>runoff!A19</f>
        <v>0.104166666666667</v>
      </c>
      <c r="B18" s="27" t="e">
        <f>runoff!C19</f>
        <v>#DIV/0!</v>
      </c>
      <c r="C18" s="27" t="e">
        <f>runoff!$B$1</f>
        <v>#DIV/0!</v>
      </c>
      <c r="D18" s="28">
        <v>9.4320016461078762E-3</v>
      </c>
      <c r="E18" s="29">
        <v>5.0277561854834482E-4</v>
      </c>
    </row>
    <row r="19" spans="1:5">
      <c r="A19" s="26">
        <f>runoff!A20</f>
        <v>0.11111111111111099</v>
      </c>
      <c r="B19" s="27" t="e">
        <f>runoff!C20</f>
        <v>#DIV/0!</v>
      </c>
      <c r="C19" s="27" t="e">
        <f>runoff!$B$1</f>
        <v>#DIV/0!</v>
      </c>
      <c r="D19" s="28">
        <v>1.0112860238781296E-2</v>
      </c>
      <c r="E19" s="29">
        <v>5.5792006677259835E-4</v>
      </c>
    </row>
    <row r="20" spans="1:5">
      <c r="A20" s="26">
        <f>runoff!A21</f>
        <v>0.118055555555556</v>
      </c>
      <c r="B20" s="27" t="e">
        <f>runoff!C21</f>
        <v>#DIV/0!</v>
      </c>
      <c r="C20" s="27" t="e">
        <f>runoff!$B$1</f>
        <v>#DIV/0!</v>
      </c>
      <c r="D20" s="28">
        <v>1.0799449553422647E-2</v>
      </c>
      <c r="E20" s="29">
        <v>6.1651178508857415E-4</v>
      </c>
    </row>
    <row r="21" spans="1:5">
      <c r="A21" s="26">
        <f>runoff!A22</f>
        <v>0.125</v>
      </c>
      <c r="B21" s="27" t="e">
        <f>runoff!C22</f>
        <v>#DIV/0!</v>
      </c>
      <c r="C21" s="27" t="e">
        <f>runoff!$B$1</f>
        <v>#DIV/0!</v>
      </c>
      <c r="D21" s="28">
        <v>1.1491543923695249E-2</v>
      </c>
      <c r="E21" s="29">
        <v>6.770220773184779E-4</v>
      </c>
    </row>
    <row r="22" spans="1:5">
      <c r="A22" s="26">
        <f>runoff!A23</f>
        <v>0.131944444444444</v>
      </c>
      <c r="B22" s="27" t="e">
        <f>runoff!C23</f>
        <v>#DIV/0!</v>
      </c>
      <c r="C22" s="27" t="e">
        <f>runoff!$B$1</f>
        <v>#DIV/0!</v>
      </c>
      <c r="D22" s="28">
        <v>1.218898445588581E-2</v>
      </c>
      <c r="E22" s="29">
        <v>7.3939193503926525E-4</v>
      </c>
    </row>
    <row r="23" spans="1:5">
      <c r="A23" s="26">
        <f>runoff!A24</f>
        <v>0.13888888888888901</v>
      </c>
      <c r="B23" s="27" t="e">
        <f>runoff!C24</f>
        <v>#DIV/0!</v>
      </c>
      <c r="C23" s="27" t="e">
        <f>runoff!$B$1</f>
        <v>#DIV/0!</v>
      </c>
      <c r="D23" s="28">
        <v>1.2891617003743217E-2</v>
      </c>
      <c r="E23" s="29">
        <v>8.0356748257351331E-4</v>
      </c>
    </row>
    <row r="24" spans="1:5">
      <c r="A24" s="26">
        <f>runoff!A25</f>
        <v>0.14583333333333301</v>
      </c>
      <c r="B24" s="27" t="e">
        <f>runoff!C25</f>
        <v>#DIV/0!</v>
      </c>
      <c r="C24" s="27" t="e">
        <f>runoff!$B$1</f>
        <v>#DIV/0!</v>
      </c>
      <c r="D24" s="28">
        <v>1.3599217817472973E-2</v>
      </c>
      <c r="E24" s="29">
        <v>8.7125761318557671E-4</v>
      </c>
    </row>
    <row r="25" spans="1:5">
      <c r="A25" s="26">
        <f>runoff!A26</f>
        <v>0.15277777777777801</v>
      </c>
      <c r="B25" s="27" t="e">
        <f>runoff!C26</f>
        <v>#DIV/0!</v>
      </c>
      <c r="C25" s="27" t="e">
        <f>runoff!$B$1</f>
        <v>#DIV/0!</v>
      </c>
      <c r="D25" s="28">
        <v>1.4311563358368806E-2</v>
      </c>
      <c r="E25" s="29">
        <v>9.4074841440241607E-4</v>
      </c>
    </row>
    <row r="26" spans="1:5">
      <c r="A26" s="26">
        <f>runoff!A27</f>
        <v>0.15972222222222199</v>
      </c>
      <c r="B26" s="27" t="e">
        <f>runoff!C27</f>
        <v>#DIV/0!</v>
      </c>
      <c r="C26" s="27" t="e">
        <f>runoff!$B$1</f>
        <v>#DIV/0!</v>
      </c>
      <c r="D26" s="28">
        <v>1.5028504081930428E-2</v>
      </c>
      <c r="E26" s="29">
        <v>1.0119943809101233E-3</v>
      </c>
    </row>
    <row r="27" spans="1:5">
      <c r="A27" s="26">
        <f>runoff!A28</f>
        <v>0.16666666666666699</v>
      </c>
      <c r="B27" s="27" t="e">
        <f>runoff!C28</f>
        <v>#DIV/0!</v>
      </c>
      <c r="C27" s="27" t="e">
        <f>runoff!$B$1</f>
        <v>#DIV/0!</v>
      </c>
      <c r="D27" s="28">
        <v>1.5749894133030285E-2</v>
      </c>
      <c r="E27" s="29">
        <v>1.084953292937752E-3</v>
      </c>
    </row>
    <row r="28" spans="1:5">
      <c r="A28" s="26">
        <f>runoff!A29</f>
        <v>0.17361111111111099</v>
      </c>
      <c r="B28" s="27" t="e">
        <f>runoff!C29</f>
        <v>#DIV/0!</v>
      </c>
      <c r="C28" s="27" t="e">
        <f>runoff!$B$1</f>
        <v>#DIV/0!</v>
      </c>
      <c r="D28" s="28">
        <v>1.6475509693014662E-2</v>
      </c>
      <c r="E28" s="29">
        <v>1.1615211696559137E-3</v>
      </c>
    </row>
    <row r="29" spans="1:5">
      <c r="A29" s="26">
        <f>runoff!A30</f>
        <v>0.180555555555556</v>
      </c>
      <c r="B29" s="27" t="e">
        <f>runoff!C30</f>
        <v>#DIV/0!</v>
      </c>
      <c r="C29" s="27" t="e">
        <f>runoff!$B$1</f>
        <v>#DIV/0!</v>
      </c>
      <c r="D29" s="28">
        <v>1.7205126605134895E-2</v>
      </c>
      <c r="E29" s="29">
        <v>1.2398100310407716E-3</v>
      </c>
    </row>
    <row r="30" spans="1:5">
      <c r="A30" s="26">
        <f>runoff!A31</f>
        <v>0.1875</v>
      </c>
      <c r="B30" s="27" t="e">
        <f>runoff!C31</f>
        <v>#DIV/0!</v>
      </c>
      <c r="C30" s="27" t="e">
        <f>runoff!$B$1</f>
        <v>#DIV/0!</v>
      </c>
      <c r="D30" s="28">
        <v>1.7938601671095431E-2</v>
      </c>
      <c r="E30" s="29">
        <v>1.3197828450087431E-3</v>
      </c>
    </row>
    <row r="31" spans="1:5">
      <c r="A31" s="26">
        <f>runoff!A32</f>
        <v>0.194444444444444</v>
      </c>
      <c r="B31" s="27" t="e">
        <f>runoff!C32</f>
        <v>#DIV/0!</v>
      </c>
      <c r="C31" s="27" t="e">
        <f>runoff!$B$1</f>
        <v>#DIV/0!</v>
      </c>
      <c r="D31" s="28">
        <v>1.8675794711025085E-2</v>
      </c>
      <c r="E31" s="29">
        <v>1.4014048722194713E-3</v>
      </c>
    </row>
    <row r="32" spans="1:5">
      <c r="A32" s="26">
        <f>runoff!A33</f>
        <v>0.20138888888888901</v>
      </c>
      <c r="B32" s="27" t="e">
        <f>runoff!C33</f>
        <v>#DIV/0!</v>
      </c>
      <c r="C32" s="27" t="e">
        <f>runoff!$B$1</f>
        <v>#DIV/0!</v>
      </c>
      <c r="D32" s="28">
        <v>1.9426994021993917E-2</v>
      </c>
      <c r="E32" s="29">
        <v>1.486744844743859E-3</v>
      </c>
    </row>
    <row r="33" spans="1:5">
      <c r="A33" s="26">
        <f>runoff!A34</f>
        <v>0.20833333333333301</v>
      </c>
      <c r="B33" s="27" t="e">
        <f>runoff!C34</f>
        <v>#DIV/0!</v>
      </c>
      <c r="C33" s="27" t="e">
        <f>runoff!$B$1</f>
        <v>#DIV/0!</v>
      </c>
      <c r="D33" s="28">
        <v>2.0181459189930119E-2</v>
      </c>
      <c r="E33" s="29">
        <v>1.5737500509953751E-3</v>
      </c>
    </row>
    <row r="34" spans="1:5">
      <c r="A34" s="26">
        <f>runoff!A35</f>
        <v>0.21527777777777801</v>
      </c>
      <c r="B34" s="27" t="e">
        <f>runoff!C35</f>
        <v>#DIV/0!</v>
      </c>
      <c r="C34" s="27" t="e">
        <f>runoff!$B$1</f>
        <v>#DIV/0!</v>
      </c>
      <c r="D34" s="28">
        <v>2.0938959693907924E-2</v>
      </c>
      <c r="E34" s="29">
        <v>1.664571298865702E-3</v>
      </c>
    </row>
    <row r="35" spans="1:5">
      <c r="A35" s="26">
        <f>runoff!A36</f>
        <v>0.22222222222222199</v>
      </c>
      <c r="B35" s="27" t="e">
        <f>runoff!C36</f>
        <v>#DIV/0!</v>
      </c>
      <c r="C35" s="27" t="e">
        <f>runoff!$B$1</f>
        <v>#DIV/0!</v>
      </c>
      <c r="D35" s="28">
        <v>2.1709778290595543E-2</v>
      </c>
      <c r="E35" s="29">
        <v>1.7570754021175165E-3</v>
      </c>
    </row>
    <row r="36" spans="1:5">
      <c r="A36" s="26">
        <f>runoff!A37</f>
        <v>0.22916666666666699</v>
      </c>
      <c r="B36" s="27" t="e">
        <f>runoff!C37</f>
        <v>#DIV/0!</v>
      </c>
      <c r="C36" s="27" t="e">
        <f>runoff!$B$1</f>
        <v>#DIV/0!</v>
      </c>
      <c r="D36" s="28">
        <v>2.2483260677591582E-2</v>
      </c>
      <c r="E36" s="29">
        <v>1.8512322848656024E-3</v>
      </c>
    </row>
    <row r="37" spans="1:5">
      <c r="A37" s="26">
        <f>runoff!A38</f>
        <v>0.23611111111111099</v>
      </c>
      <c r="B37" s="27" t="e">
        <f>runoff!C38</f>
        <v>#DIV/0!</v>
      </c>
      <c r="C37" s="27" t="e">
        <f>runoff!$B$1</f>
        <v>#DIV/0!</v>
      </c>
      <c r="D37" s="28">
        <v>2.3259269035440486E-2</v>
      </c>
      <c r="E37" s="29">
        <v>1.9470134285048311E-3</v>
      </c>
    </row>
    <row r="38" spans="1:5">
      <c r="A38" s="26">
        <f>runoff!A39</f>
        <v>0.243055555555556</v>
      </c>
      <c r="B38" s="27" t="e">
        <f>runoff!C39</f>
        <v>#DIV/0!</v>
      </c>
      <c r="C38" s="27" t="e">
        <f>runoff!$B$1</f>
        <v>#DIV/0!</v>
      </c>
      <c r="D38" s="28">
        <v>2.4048083584115823E-2</v>
      </c>
      <c r="E38" s="29">
        <v>2.0467295252149446E-3</v>
      </c>
    </row>
    <row r="39" spans="1:5">
      <c r="A39" s="26">
        <f>runoff!A40</f>
        <v>0.25</v>
      </c>
      <c r="B39" s="27" t="e">
        <f>runoff!C40</f>
        <v>#DIV/0!</v>
      </c>
      <c r="C39" s="27" t="e">
        <f>runoff!$B$1</f>
        <v>#DIV/0!</v>
      </c>
      <c r="D39" s="28">
        <v>2.484936963775107E-2</v>
      </c>
      <c r="E39" s="29">
        <v>2.1504687550135937E-3</v>
      </c>
    </row>
    <row r="40" spans="1:5">
      <c r="A40" s="26">
        <f>runoff!A41</f>
        <v>0.25694444444444398</v>
      </c>
      <c r="B40" s="27" t="e">
        <f>runoff!C41</f>
        <v>#DIV/0!</v>
      </c>
      <c r="C40" s="27" t="e">
        <f>runoff!$B$1</f>
        <v>#DIV/0!</v>
      </c>
      <c r="D40" s="28">
        <v>2.566288668145858E-2</v>
      </c>
      <c r="E40" s="29">
        <v>2.2559037612745235E-3</v>
      </c>
    </row>
    <row r="41" spans="1:5">
      <c r="A41" s="26">
        <f>runoff!A42</f>
        <v>0.26388888888888901</v>
      </c>
      <c r="B41" s="27" t="e">
        <f>runoff!C42</f>
        <v>#DIV/0!</v>
      </c>
      <c r="C41" s="27" t="e">
        <f>runoff!$B$1</f>
        <v>#DIV/0!</v>
      </c>
      <c r="D41" s="28">
        <v>2.648828681475841E-2</v>
      </c>
      <c r="E41" s="29">
        <v>2.3679152913739666E-3</v>
      </c>
    </row>
    <row r="42" spans="1:5">
      <c r="A42" s="26">
        <f>runoff!A43</f>
        <v>0.27083333333333298</v>
      </c>
      <c r="B42" s="27" t="e">
        <f>runoff!C43</f>
        <v>#DIV/0!</v>
      </c>
      <c r="C42" s="27" t="e">
        <f>runoff!$B$1</f>
        <v>#DIV/0!</v>
      </c>
      <c r="D42" s="28">
        <v>2.7325322812867245E-2</v>
      </c>
      <c r="E42" s="29">
        <v>2.4792287535936931E-3</v>
      </c>
    </row>
    <row r="43" spans="1:5">
      <c r="A43" s="26">
        <f>runoff!A44</f>
        <v>0.27777777777777801</v>
      </c>
      <c r="B43" s="27" t="e">
        <f>runoff!C44</f>
        <v>#DIV/0!</v>
      </c>
      <c r="C43" s="27" t="e">
        <f>runoff!$B$1</f>
        <v>#DIV/0!</v>
      </c>
      <c r="D43" s="28">
        <v>2.8173740034236533E-2</v>
      </c>
      <c r="E43" s="29">
        <v>2.5972950938477116E-3</v>
      </c>
    </row>
    <row r="44" spans="1:5">
      <c r="A44" s="26">
        <f>runoff!A45</f>
        <v>0.28472222222222199</v>
      </c>
      <c r="B44" s="27" t="e">
        <f>runoff!C45</f>
        <v>#DIV/0!</v>
      </c>
      <c r="C44" s="27" t="e">
        <f>runoff!$B$1</f>
        <v>#DIV/0!</v>
      </c>
      <c r="D44" s="28">
        <v>2.9033178068461958E-2</v>
      </c>
      <c r="E44" s="29">
        <v>2.7171783145699328E-3</v>
      </c>
    </row>
    <row r="45" spans="1:5">
      <c r="A45" s="26">
        <f>runoff!A46</f>
        <v>0.29166666666666702</v>
      </c>
      <c r="B45" s="27" t="e">
        <f>runoff!C46</f>
        <v>#DIV/0!</v>
      </c>
      <c r="C45" s="27" t="e">
        <f>runoff!$B$1</f>
        <v>#DIV/0!</v>
      </c>
      <c r="D45" s="28">
        <v>2.990348523478396E-2</v>
      </c>
      <c r="E45" s="29">
        <v>2.8388512862180118E-3</v>
      </c>
    </row>
    <row r="46" spans="1:5">
      <c r="A46" s="26">
        <f>runoff!A47</f>
        <v>0.29861111111111099</v>
      </c>
      <c r="B46" s="27" t="e">
        <f>runoff!C47</f>
        <v>#DIV/0!</v>
      </c>
      <c r="C46" s="27" t="e">
        <f>runoff!$B$1</f>
        <v>#DIV/0!</v>
      </c>
      <c r="D46" s="28">
        <v>3.0784400834064737E-2</v>
      </c>
      <c r="E46" s="29">
        <v>2.9649333531057425E-3</v>
      </c>
    </row>
    <row r="47" spans="1:5">
      <c r="A47" s="26">
        <f>runoff!A48</f>
        <v>0.30555555555555602</v>
      </c>
      <c r="B47" s="27" t="e">
        <f>runoff!C48</f>
        <v>#DIV/0!</v>
      </c>
      <c r="C47" s="27" t="e">
        <f>runoff!$B$1</f>
        <v>#DIV/0!</v>
      </c>
      <c r="D47" s="28">
        <v>3.167555032011337E-2</v>
      </c>
      <c r="E47" s="29">
        <v>3.0955122008489099E-3</v>
      </c>
    </row>
    <row r="48" spans="1:5">
      <c r="A48" s="26">
        <f>runoff!A49</f>
        <v>0.3125</v>
      </c>
      <c r="B48" s="27" t="e">
        <f>runoff!C49</f>
        <v>#DIV/0!</v>
      </c>
      <c r="C48" s="27" t="e">
        <f>runoff!$B$1</f>
        <v>#DIV/0!</v>
      </c>
      <c r="D48" s="28">
        <v>3.2587065781040071E-2</v>
      </c>
      <c r="E48" s="29">
        <v>3.2306757282273306E-3</v>
      </c>
    </row>
    <row r="49" spans="1:5">
      <c r="A49" s="26">
        <f>runoff!A50</f>
        <v>0.31944444444444398</v>
      </c>
      <c r="B49" s="27" t="e">
        <f>runoff!C50</f>
        <v>#DIV/0!</v>
      </c>
      <c r="C49" s="27" t="e">
        <f>runoff!$B$1</f>
        <v>#DIV/0!</v>
      </c>
      <c r="D49" s="28">
        <v>3.351855788456478E-2</v>
      </c>
      <c r="E49" s="29">
        <v>3.3705120324074118E-3</v>
      </c>
    </row>
    <row r="50" spans="1:5">
      <c r="A50" s="26">
        <f>runoff!A51</f>
        <v>0.32638888888888901</v>
      </c>
      <c r="B50" s="27" t="e">
        <f>runoff!C51</f>
        <v>#DIV/0!</v>
      </c>
      <c r="C50" s="27" t="e">
        <f>runoff!$B$1</f>
        <v>#DIV/0!</v>
      </c>
      <c r="D50" s="28">
        <v>3.4469629880595772E-2</v>
      </c>
      <c r="E50" s="29">
        <v>3.5151093953001587E-3</v>
      </c>
    </row>
    <row r="51" spans="1:5">
      <c r="A51" s="26">
        <f>runoff!A52</f>
        <v>0.33333333333333298</v>
      </c>
      <c r="B51" s="27" t="e">
        <f>runoff!C52</f>
        <v>#DIV/0!</v>
      </c>
      <c r="C51" s="27" t="e">
        <f>runoff!$B$1</f>
        <v>#DIV/0!</v>
      </c>
      <c r="D51" s="28">
        <v>3.5450391604911854E-2</v>
      </c>
      <c r="E51" s="29">
        <v>3.6645562709618196E-3</v>
      </c>
    </row>
    <row r="52" spans="1:5">
      <c r="A52" s="26">
        <f>runoff!A53</f>
        <v>0.34027777777777801</v>
      </c>
      <c r="B52" s="27" t="e">
        <f>runoff!C53</f>
        <v>#DIV/0!</v>
      </c>
      <c r="C52" s="27" t="e">
        <f>runoff!$B$1</f>
        <v>#DIV/0!</v>
      </c>
      <c r="D52" s="28">
        <v>3.6449796331317459E-2</v>
      </c>
      <c r="E52" s="29">
        <v>3.821820234504952E-3</v>
      </c>
    </row>
    <row r="53" spans="1:5">
      <c r="A53" s="26">
        <f>runoff!A54</f>
        <v>0.34722222222222199</v>
      </c>
      <c r="B53" s="27" t="e">
        <f>runoff!C54</f>
        <v>#DIV/0!</v>
      </c>
      <c r="C53" s="27" t="e">
        <f>runoff!$B$1</f>
        <v>#DIV/0!</v>
      </c>
      <c r="D53" s="28">
        <v>3.7467423308863337E-2</v>
      </c>
      <c r="E53" s="29">
        <v>3.9812716327375505E-3</v>
      </c>
    </row>
    <row r="54" spans="1:5">
      <c r="A54" s="26">
        <f>runoff!A55</f>
        <v>0.35416666666666702</v>
      </c>
      <c r="B54" s="27" t="e">
        <f>runoff!C55</f>
        <v>#DIV/0!</v>
      </c>
      <c r="C54" s="27" t="e">
        <f>runoff!$B$1</f>
        <v>#DIV/0!</v>
      </c>
      <c r="D54" s="28">
        <v>3.8513354966099117E-2</v>
      </c>
      <c r="E54" s="29">
        <v>4.1487978507671859E-3</v>
      </c>
    </row>
    <row r="55" spans="1:5">
      <c r="A55" s="26">
        <f>runoff!A56</f>
        <v>0.36111111111111099</v>
      </c>
      <c r="B55" s="27" t="e">
        <f>runoff!C56</f>
        <v>#DIV/0!</v>
      </c>
      <c r="C55" s="27" t="e">
        <f>runoff!$B$1</f>
        <v>#DIV/0!</v>
      </c>
      <c r="D55" s="28">
        <v>3.9597291072410321E-2</v>
      </c>
      <c r="E55" s="29">
        <v>4.327610288055379E-3</v>
      </c>
    </row>
    <row r="56" spans="1:5">
      <c r="A56" s="26">
        <f>runoff!A57</f>
        <v>0.36805555555555602</v>
      </c>
      <c r="B56" s="27" t="e">
        <f>runoff!C57</f>
        <v>#DIV/0!</v>
      </c>
      <c r="C56" s="27" t="e">
        <f>runoff!$B$1</f>
        <v>#DIV/0!</v>
      </c>
      <c r="D56" s="28">
        <v>4.0718523967059314E-2</v>
      </c>
      <c r="E56" s="29">
        <v>4.5119631058463446E-3</v>
      </c>
    </row>
    <row r="57" spans="1:5">
      <c r="A57" s="26">
        <f>runoff!A58</f>
        <v>0.375</v>
      </c>
      <c r="B57" s="27" t="e">
        <f>runoff!C58</f>
        <v>#DIV/0!</v>
      </c>
      <c r="C57" s="27" t="e">
        <f>runoff!$B$1</f>
        <v>#DIV/0!</v>
      </c>
      <c r="D57" s="28">
        <v>4.1876454065389916E-2</v>
      </c>
      <c r="E57" s="29">
        <v>4.7050323338482802E-3</v>
      </c>
    </row>
    <row r="58" spans="1:5">
      <c r="A58" s="26">
        <f>runoff!A59</f>
        <v>0.38194444444444398</v>
      </c>
      <c r="B58" s="27" t="e">
        <f>runoff!C59</f>
        <v>#DIV/0!</v>
      </c>
      <c r="C58" s="27" t="e">
        <f>runoff!$B$1</f>
        <v>#DIV/0!</v>
      </c>
      <c r="D58" s="28">
        <v>4.3080721386459478E-2</v>
      </c>
      <c r="E58" s="29">
        <v>4.9101669207200415E-3</v>
      </c>
    </row>
    <row r="59" spans="1:5">
      <c r="A59" s="26">
        <f>runoff!A60</f>
        <v>0.38888888888888901</v>
      </c>
      <c r="B59" s="27" t="e">
        <f>runoff!C60</f>
        <v>#DIV/0!</v>
      </c>
      <c r="C59" s="27" t="e">
        <f>runoff!$B$1</f>
        <v>#DIV/0!</v>
      </c>
      <c r="D59" s="28">
        <v>4.4330429645301053E-2</v>
      </c>
      <c r="E59" s="29">
        <v>5.1245478134912892E-3</v>
      </c>
    </row>
    <row r="60" spans="1:5">
      <c r="A60" s="26">
        <f>runoff!A61</f>
        <v>0.39583333333333298</v>
      </c>
      <c r="B60" s="27" t="e">
        <f>runoff!C61</f>
        <v>#DIV/0!</v>
      </c>
      <c r="C60" s="27" t="e">
        <f>runoff!$B$1</f>
        <v>#DIV/0!</v>
      </c>
      <c r="D60" s="28">
        <v>4.5635170171317678E-2</v>
      </c>
      <c r="E60" s="29">
        <v>5.3516219012245793E-3</v>
      </c>
    </row>
    <row r="61" spans="1:5">
      <c r="A61" s="26">
        <f>runoff!A62</f>
        <v>0.40277777777777801</v>
      </c>
      <c r="B61" s="27" t="e">
        <f>runoff!C62</f>
        <v>#DIV/0!</v>
      </c>
      <c r="C61" s="27" t="e">
        <f>runoff!$B$1</f>
        <v>#DIV/0!</v>
      </c>
      <c r="D61" s="28">
        <v>4.7004236348899386E-2</v>
      </c>
      <c r="E61" s="29">
        <v>5.5950267651658746E-3</v>
      </c>
    </row>
    <row r="62" spans="1:5">
      <c r="A62" s="26">
        <f>runoff!A63</f>
        <v>0.40972222222222199</v>
      </c>
      <c r="B62" s="27" t="e">
        <f>runoff!C63</f>
        <v>#DIV/0!</v>
      </c>
      <c r="C62" s="27" t="e">
        <f>runoff!$B$1</f>
        <v>#DIV/0!</v>
      </c>
      <c r="D62" s="28">
        <v>4.8436372118582892E-2</v>
      </c>
      <c r="E62" s="29">
        <v>5.8519671556929121E-3</v>
      </c>
    </row>
    <row r="63" spans="1:5">
      <c r="A63" s="26">
        <f>runoff!A64</f>
        <v>0.41666666666666702</v>
      </c>
      <c r="B63" s="27" t="e">
        <f>runoff!C64</f>
        <v>#DIV/0!</v>
      </c>
      <c r="C63" s="27" t="e">
        <f>runoff!$B$1</f>
        <v>#DIV/0!</v>
      </c>
      <c r="D63" s="28">
        <v>4.9940795053731127E-2</v>
      </c>
      <c r="E63" s="29">
        <v>6.1261986085600481E-3</v>
      </c>
    </row>
    <row r="64" spans="1:5">
      <c r="A64" s="26">
        <f>runoff!A65</f>
        <v>0.42361111111111099</v>
      </c>
      <c r="B64" s="27" t="e">
        <f>runoff!C65</f>
        <v>#DIV/0!</v>
      </c>
      <c r="C64" s="27" t="e">
        <f>runoff!$B$1</f>
        <v>#DIV/0!</v>
      </c>
      <c r="D64" s="28">
        <v>5.153676780924852E-2</v>
      </c>
      <c r="E64" s="29">
        <v>6.425115871359772E-3</v>
      </c>
    </row>
    <row r="65" spans="1:5">
      <c r="A65" s="26">
        <f>runoff!A66</f>
        <v>0.43055555555555602</v>
      </c>
      <c r="B65" s="27" t="e">
        <f>runoff!C66</f>
        <v>#DIV/0!</v>
      </c>
      <c r="C65" s="27" t="e">
        <f>runoff!$B$1</f>
        <v>#DIV/0!</v>
      </c>
      <c r="D65" s="28">
        <v>5.324335075514354E-2</v>
      </c>
      <c r="E65" s="29">
        <v>6.7461340818030114E-3</v>
      </c>
    </row>
    <row r="66" spans="1:5">
      <c r="A66" s="26">
        <f>runoff!A67</f>
        <v>0.4375</v>
      </c>
      <c r="B66" s="27" t="e">
        <f>runoff!C67</f>
        <v>#DIV/0!</v>
      </c>
      <c r="C66" s="27" t="e">
        <f>runoff!$B$1</f>
        <v>#DIV/0!</v>
      </c>
      <c r="D66" s="28">
        <v>5.5079383524235984E-2</v>
      </c>
      <c r="E66" s="29">
        <v>7.0970867419988155E-3</v>
      </c>
    </row>
    <row r="67" spans="1:5">
      <c r="A67" s="26">
        <f>runoff!A68</f>
        <v>0.44444444444444398</v>
      </c>
      <c r="B67" s="27" t="e">
        <f>runoff!C68</f>
        <v>#DIV/0!</v>
      </c>
      <c r="C67" s="27" t="e">
        <f>runoff!$B$1</f>
        <v>#DIV/0!</v>
      </c>
      <c r="D67" s="28">
        <v>5.7073539183592675E-2</v>
      </c>
      <c r="E67" s="29">
        <v>7.4863231355198354E-3</v>
      </c>
    </row>
    <row r="68" spans="1:5">
      <c r="A68" s="26">
        <f>runoff!A69</f>
        <v>0.45138888888888901</v>
      </c>
      <c r="B68" s="27" t="e">
        <f>runoff!C69</f>
        <v>#DIV/0!</v>
      </c>
      <c r="C68" s="27" t="e">
        <f>runoff!$B$1</f>
        <v>#DIV/0!</v>
      </c>
      <c r="D68" s="28">
        <v>5.9264277976462082E-2</v>
      </c>
      <c r="E68" s="29">
        <v>7.9227766784743525E-3</v>
      </c>
    </row>
    <row r="69" spans="1:5">
      <c r="A69" s="26">
        <f>runoff!A70</f>
        <v>0.45833333333333298</v>
      </c>
      <c r="B69" s="27" t="e">
        <f>runoff!C70</f>
        <v>#DIV/0!</v>
      </c>
      <c r="C69" s="27" t="e">
        <f>runoff!$B$1</f>
        <v>#DIV/0!</v>
      </c>
      <c r="D69" s="28">
        <v>6.1710308703725278E-2</v>
      </c>
      <c r="E69" s="29">
        <v>8.4160482510450777E-3</v>
      </c>
    </row>
    <row r="70" spans="1:5">
      <c r="A70" s="26">
        <f>runoff!A71</f>
        <v>0.46527777777777801</v>
      </c>
      <c r="B70" s="27" t="e">
        <f>runoff!C71</f>
        <v>#DIV/0!</v>
      </c>
      <c r="C70" s="27" t="e">
        <f>runoff!$B$1</f>
        <v>#DIV/0!</v>
      </c>
      <c r="D70" s="28">
        <v>6.4489884522328317E-2</v>
      </c>
      <c r="E70" s="29">
        <v>8.9918156177270538E-3</v>
      </c>
    </row>
    <row r="71" spans="1:5">
      <c r="A71" s="26">
        <f>runoff!A72</f>
        <v>0.47222222222222199</v>
      </c>
      <c r="B71" s="27" t="e">
        <f>runoff!C72</f>
        <v>#DIV/0!</v>
      </c>
      <c r="C71" s="27" t="e">
        <f>runoff!$B$1</f>
        <v>#DIV/0!</v>
      </c>
      <c r="D71" s="28">
        <v>6.7721221565613166E-2</v>
      </c>
      <c r="E71" s="29">
        <v>9.6741702419444898E-3</v>
      </c>
    </row>
    <row r="72" spans="1:5">
      <c r="A72" s="26">
        <f>runoff!A73</f>
        <v>0.47916666666666702</v>
      </c>
      <c r="B72" s="27" t="e">
        <f>runoff!C73</f>
        <v>#DIV/0!</v>
      </c>
      <c r="C72" s="27" t="e">
        <f>runoff!$B$1</f>
        <v>#DIV/0!</v>
      </c>
      <c r="D72" s="28">
        <v>7.1624019908745853E-2</v>
      </c>
      <c r="E72" s="29">
        <v>1.0525958043566952E-2</v>
      </c>
    </row>
    <row r="73" spans="1:5">
      <c r="A73" s="26">
        <f>runoff!A74</f>
        <v>0.48611111111111099</v>
      </c>
      <c r="B73" s="27" t="e">
        <f>runoff!C74</f>
        <v>#DIV/0!</v>
      </c>
      <c r="C73" s="27" t="e">
        <f>runoff!$B$1</f>
        <v>#DIV/0!</v>
      </c>
      <c r="D73" s="28">
        <v>7.6663132255508387E-2</v>
      </c>
      <c r="E73" s="29">
        <v>1.1655148377857366E-2</v>
      </c>
    </row>
    <row r="74" spans="1:5">
      <c r="A74" s="26">
        <f>runoff!A75</f>
        <v>0.49305555555555602</v>
      </c>
      <c r="B74" s="27" t="e">
        <f>runoff!C75</f>
        <v>#DIV/0!</v>
      </c>
      <c r="C74" s="27" t="e">
        <f>runoff!$B$1</f>
        <v>#DIV/0!</v>
      </c>
      <c r="D74" s="28">
        <v>8.4094609104088572E-2</v>
      </c>
      <c r="E74" s="29">
        <v>1.339084655590252E-2</v>
      </c>
    </row>
    <row r="75" spans="1:5">
      <c r="A75" s="26">
        <f>runoff!A76</f>
        <v>0.5</v>
      </c>
      <c r="B75" s="27" t="e">
        <f>runoff!C76</f>
        <v>#DIV/0!</v>
      </c>
      <c r="C75" s="27" t="e">
        <f>runoff!$B$1</f>
        <v>#DIV/0!</v>
      </c>
      <c r="D75" s="28">
        <v>0.10596043462623651</v>
      </c>
      <c r="E75" s="29">
        <v>1.8938413250802057E-2</v>
      </c>
    </row>
    <row r="76" spans="1:5">
      <c r="A76" s="26">
        <f>runoff!A77</f>
        <v>0.50694444444444398</v>
      </c>
      <c r="B76" s="27" t="e">
        <f>runoff!C77</f>
        <v>#DIV/0!</v>
      </c>
      <c r="C76" s="27" t="e">
        <f>runoff!$B$1</f>
        <v>#DIV/0!</v>
      </c>
      <c r="D76" s="28">
        <v>0.12954173064824881</v>
      </c>
      <c r="E76" s="29">
        <v>2.5600770225794739E-2</v>
      </c>
    </row>
    <row r="77" spans="1:5">
      <c r="A77" s="26">
        <f>runoff!A78</f>
        <v>0.51388888888888895</v>
      </c>
      <c r="B77" s="27" t="e">
        <f>runoff!C78</f>
        <v>#DIV/0!</v>
      </c>
      <c r="C77" s="27" t="e">
        <f>runoff!$B$1</f>
        <v>#DIV/0!</v>
      </c>
      <c r="D77" s="28">
        <v>0.13863862978925762</v>
      </c>
      <c r="E77" s="29">
        <v>2.8345183532440234E-2</v>
      </c>
    </row>
    <row r="78" spans="1:5">
      <c r="A78" s="26">
        <f>runoff!A79</f>
        <v>0.52083333333333304</v>
      </c>
      <c r="B78" s="27" t="e">
        <f>runoff!C79</f>
        <v>#DIV/0!</v>
      </c>
      <c r="C78" s="27" t="e">
        <f>runoff!$B$1</f>
        <v>#DIV/0!</v>
      </c>
      <c r="D78" s="28">
        <v>0.14314565952440397</v>
      </c>
      <c r="E78" s="29">
        <v>2.9737664987412721E-2</v>
      </c>
    </row>
    <row r="79" spans="1:5">
      <c r="A79" s="26">
        <f>runoff!A80</f>
        <v>0.52777777777777801</v>
      </c>
      <c r="B79" s="27" t="e">
        <f>runoff!C80</f>
        <v>#DIV/0!</v>
      </c>
      <c r="C79" s="27" t="e">
        <f>runoff!$B$1</f>
        <v>#DIV/0!</v>
      </c>
      <c r="D79" s="28">
        <v>0.14588647475894889</v>
      </c>
      <c r="E79" s="29">
        <v>3.0591839435630253E-2</v>
      </c>
    </row>
    <row r="80" spans="1:5">
      <c r="A80" s="26">
        <f>runoff!A81</f>
        <v>0.53472222222222199</v>
      </c>
      <c r="B80" s="27" t="e">
        <f>runoff!C81</f>
        <v>#DIV/0!</v>
      </c>
      <c r="C80" s="27" t="e">
        <f>runoff!$B$1</f>
        <v>#DIV/0!</v>
      </c>
      <c r="D80" s="28">
        <v>0.14764280898050364</v>
      </c>
      <c r="E80" s="29">
        <v>3.1146435740734973E-2</v>
      </c>
    </row>
    <row r="81" spans="1:5">
      <c r="A81" s="26">
        <f>runoff!A82</f>
        <v>0.54166666666666696</v>
      </c>
      <c r="B81" s="27" t="e">
        <f>runoff!C82</f>
        <v>#DIV/0!</v>
      </c>
      <c r="C81" s="27" t="e">
        <f>runoff!$B$1</f>
        <v>#DIV/0!</v>
      </c>
      <c r="D81" s="28">
        <v>0.14875111301080832</v>
      </c>
      <c r="E81" s="29">
        <v>3.1500557316465422E-2</v>
      </c>
    </row>
    <row r="82" spans="1:5">
      <c r="A82" s="26">
        <f>runoff!A83</f>
        <v>0.54861111111111105</v>
      </c>
      <c r="B82" s="27" t="e">
        <f>runoff!C83</f>
        <v>#DIV/0!</v>
      </c>
      <c r="C82" s="27" t="e">
        <f>runoff!$B$1</f>
        <v>#DIV/0!</v>
      </c>
      <c r="D82" s="28">
        <v>0.14939436484439034</v>
      </c>
      <c r="E82" s="29">
        <v>3.1704343529473072E-2</v>
      </c>
    </row>
    <row r="83" spans="1:5">
      <c r="A83" s="26">
        <f>runoff!A84</f>
        <v>0.55555555555555602</v>
      </c>
      <c r="B83" s="27" t="e">
        <f>runoff!C84</f>
        <v>#DIV/0!</v>
      </c>
      <c r="C83" s="27" t="e">
        <f>runoff!$B$1</f>
        <v>#DIV/0!</v>
      </c>
      <c r="D83" s="28">
        <v>0.14969894221891131</v>
      </c>
      <c r="E83" s="29">
        <v>3.1803483343028016E-2</v>
      </c>
    </row>
    <row r="84" spans="1:5">
      <c r="A84" s="26">
        <f>runoff!A85</f>
        <v>0.5625</v>
      </c>
      <c r="B84" s="27" t="e">
        <f>runoff!C85</f>
        <v>#DIV/0!</v>
      </c>
      <c r="C84" s="27" t="e">
        <f>runoff!$B$1</f>
        <v>#DIV/0!</v>
      </c>
      <c r="D84" s="28">
        <v>0.14974652290686741</v>
      </c>
      <c r="E84" s="29">
        <v>3.1815153632237782E-2</v>
      </c>
    </row>
    <row r="85" spans="1:5">
      <c r="A85" s="26">
        <f>runoff!A86</f>
        <v>0.56944444444444398</v>
      </c>
      <c r="B85" s="27" t="e">
        <f>runoff!C86</f>
        <v>#DIV/0!</v>
      </c>
      <c r="C85" s="27" t="e">
        <f>runoff!$B$1</f>
        <v>#DIV/0!</v>
      </c>
      <c r="D85" s="28">
        <v>0.1495855405711794</v>
      </c>
      <c r="E85" s="29">
        <v>3.1762648571899248E-2</v>
      </c>
    </row>
    <row r="86" spans="1:5">
      <c r="A86" s="26">
        <f>runoff!A87</f>
        <v>0.57638888888888895</v>
      </c>
      <c r="B86" s="27" t="e">
        <f>runoff!C87</f>
        <v>#DIV/0!</v>
      </c>
      <c r="C86" s="27" t="e">
        <f>runoff!$B$1</f>
        <v>#DIV/0!</v>
      </c>
      <c r="D86" s="28">
        <v>0.14926270973748021</v>
      </c>
      <c r="E86" s="29">
        <v>3.1663551251615095E-2</v>
      </c>
    </row>
    <row r="87" spans="1:5">
      <c r="A87" s="26">
        <f>runoff!A88</f>
        <v>0.58333333333333304</v>
      </c>
      <c r="B87" s="27" t="e">
        <f>runoff!C88</f>
        <v>#DIV/0!</v>
      </c>
      <c r="C87" s="27" t="e">
        <f>runoff!$B$1</f>
        <v>#DIV/0!</v>
      </c>
      <c r="D87" s="28">
        <v>0.14880297128374331</v>
      </c>
      <c r="E87" s="29">
        <v>3.1518007537240426E-2</v>
      </c>
    </row>
    <row r="88" spans="1:5">
      <c r="A88" s="26">
        <f>runoff!A89</f>
        <v>0.59027777777777801</v>
      </c>
      <c r="B88" s="27" t="e">
        <f>runoff!C89</f>
        <v>#DIV/0!</v>
      </c>
      <c r="C88" s="27" t="e">
        <f>runoff!$B$1</f>
        <v>#DIV/0!</v>
      </c>
      <c r="D88" s="28">
        <v>0.14823100675041095</v>
      </c>
      <c r="E88" s="29">
        <v>3.133203803310685E-2</v>
      </c>
    </row>
    <row r="89" spans="1:5">
      <c r="A89" s="26">
        <f>runoff!A90</f>
        <v>0.59722222222222199</v>
      </c>
      <c r="B89" s="27" t="e">
        <f>runoff!C90</f>
        <v>#DIV/0!</v>
      </c>
      <c r="C89" s="27" t="e">
        <f>runoff!$B$1</f>
        <v>#DIV/0!</v>
      </c>
      <c r="D89" s="28">
        <v>0.14757050350701034</v>
      </c>
      <c r="E89" s="29">
        <v>3.1123261309974417E-2</v>
      </c>
    </row>
    <row r="90" spans="1:5">
      <c r="A90" s="26">
        <f>runoff!A91</f>
        <v>0.60416666666666696</v>
      </c>
      <c r="B90" s="27" t="e">
        <f>runoff!C91</f>
        <v>#DIV/0!</v>
      </c>
      <c r="C90" s="27" t="e">
        <f>runoff!$B$1</f>
        <v>#DIV/0!</v>
      </c>
      <c r="D90" s="28">
        <v>0.14683388736952666</v>
      </c>
      <c r="E90" s="29">
        <v>3.089183351463758E-2</v>
      </c>
    </row>
    <row r="91" spans="1:5">
      <c r="A91" s="26">
        <f>runoff!A92</f>
        <v>0.61111111111111105</v>
      </c>
      <c r="B91" s="27" t="e">
        <f>runoff!C92</f>
        <v>#DIV/0!</v>
      </c>
      <c r="C91" s="27" t="e">
        <f>runoff!$B$1</f>
        <v>#DIV/0!</v>
      </c>
      <c r="D91" s="28">
        <v>0.1460335702615296</v>
      </c>
      <c r="E91" s="29">
        <v>3.0637928831070273E-2</v>
      </c>
    </row>
    <row r="92" spans="1:5">
      <c r="A92" s="26">
        <f>runoff!A93</f>
        <v>0.61805555555555503</v>
      </c>
      <c r="B92" s="27" t="e">
        <f>runoff!C93</f>
        <v>#DIV/0!</v>
      </c>
      <c r="C92" s="27" t="e">
        <f>runoff!$B$1</f>
        <v>#DIV/0!</v>
      </c>
      <c r="D92" s="28">
        <v>0.1451711930384825</v>
      </c>
      <c r="E92" s="29">
        <v>3.0367485139160742E-2</v>
      </c>
    </row>
    <row r="93" spans="1:5">
      <c r="A93" s="26">
        <f>runoff!A94</f>
        <v>0.625</v>
      </c>
      <c r="B93" s="27" t="e">
        <f>runoff!C94</f>
        <v>#DIV/0!</v>
      </c>
      <c r="C93" s="27" t="e">
        <f>runoff!$B$1</f>
        <v>#DIV/0!</v>
      </c>
      <c r="D93" s="28">
        <v>0.14425865431381527</v>
      </c>
      <c r="E93" s="29">
        <v>3.008065786959303E-2</v>
      </c>
    </row>
    <row r="94" spans="1:5">
      <c r="A94" s="26">
        <f>runoff!A95</f>
        <v>0.63194444444444398</v>
      </c>
      <c r="B94" s="27" t="e">
        <f>runoff!C95</f>
        <v>#DIV/0!</v>
      </c>
      <c r="C94" s="27" t="e">
        <f>runoff!$B$1</f>
        <v>#DIV/0!</v>
      </c>
      <c r="D94" s="28">
        <v>0.14330759910324695</v>
      </c>
      <c r="E94" s="29">
        <v>2.9783321581698233E-2</v>
      </c>
    </row>
    <row r="95" spans="1:5">
      <c r="A95" s="26">
        <f>runoff!A96</f>
        <v>0.63888888888888895</v>
      </c>
      <c r="B95" s="27" t="e">
        <f>runoff!C96</f>
        <v>#DIV/0!</v>
      </c>
      <c r="C95" s="27" t="e">
        <f>runoff!$B$1</f>
        <v>#DIV/0!</v>
      </c>
      <c r="D95" s="28">
        <v>0.1423291811899384</v>
      </c>
      <c r="E95" s="29">
        <v>2.948128213474981E-2</v>
      </c>
    </row>
    <row r="96" spans="1:5">
      <c r="A96" s="26">
        <f>runoff!A97</f>
        <v>0.64583333333333304</v>
      </c>
      <c r="B96" s="27" t="e">
        <f>runoff!C97</f>
        <v>#DIV/0!</v>
      </c>
      <c r="C96" s="27" t="e">
        <f>runoff!$B$1</f>
        <v>#DIV/0!</v>
      </c>
      <c r="D96" s="28">
        <v>0.14132403200090515</v>
      </c>
      <c r="E96" s="29">
        <v>2.9168931915595928E-2</v>
      </c>
    </row>
    <row r="97" spans="1:5">
      <c r="A97" s="26">
        <f>runoff!A98</f>
        <v>0.65277777777777801</v>
      </c>
      <c r="B97" s="27" t="e">
        <f>runoff!C98</f>
        <v>#DIV/0!</v>
      </c>
      <c r="C97" s="27" t="e">
        <f>runoff!$B$1</f>
        <v>#DIV/0!</v>
      </c>
      <c r="D97" s="28">
        <v>0.14029277600149753</v>
      </c>
      <c r="E97" s="29">
        <v>2.8852044070319108E-2</v>
      </c>
    </row>
    <row r="98" spans="1:5">
      <c r="A98" s="26">
        <f>runoff!A99</f>
        <v>0.65972222222222199</v>
      </c>
      <c r="B98" s="27" t="e">
        <f>runoff!C99</f>
        <v>#DIV/0!</v>
      </c>
      <c r="C98" s="27" t="e">
        <f>runoff!$B$1</f>
        <v>#DIV/0!</v>
      </c>
      <c r="D98" s="28">
        <v>0.13924630610352426</v>
      </c>
      <c r="E98" s="29">
        <v>2.8530684614822825E-2</v>
      </c>
    </row>
    <row r="99" spans="1:5">
      <c r="A99" s="26">
        <f>runoff!A100</f>
        <v>0.66666666666666696</v>
      </c>
      <c r="B99" s="27" t="e">
        <f>runoff!C100</f>
        <v>#DIV/0!</v>
      </c>
      <c r="C99" s="27" t="e">
        <f>runoff!$B$1</f>
        <v>#DIV/0!</v>
      </c>
      <c r="D99" s="28">
        <v>0.13818499557945466</v>
      </c>
      <c r="E99" s="29">
        <v>2.8204921179721003E-2</v>
      </c>
    </row>
    <row r="100" spans="1:5">
      <c r="A100" s="26">
        <f>runoff!A101</f>
        <v>0.67361111111111105</v>
      </c>
      <c r="B100" s="27" t="e">
        <f>runoff!C101</f>
        <v>#DIV/0!</v>
      </c>
      <c r="C100" s="27" t="e">
        <f>runoff!$B$1</f>
        <v>#DIV/0!</v>
      </c>
      <c r="D100" s="28">
        <v>0.13711949111799734</v>
      </c>
      <c r="E100" s="29">
        <v>2.7880407126042044E-2</v>
      </c>
    </row>
    <row r="101" spans="1:5">
      <c r="A101" s="26">
        <f>runoff!A102</f>
        <v>0.68055555555555503</v>
      </c>
      <c r="B101" s="27" t="e">
        <f>runoff!C102</f>
        <v>#DIV/0!</v>
      </c>
      <c r="C101" s="27" t="e">
        <f>runoff!$B$1</f>
        <v>#DIV/0!</v>
      </c>
      <c r="D101" s="28">
        <v>0.13604992136139485</v>
      </c>
      <c r="E101" s="29">
        <v>2.7551584864283694E-2</v>
      </c>
    </row>
    <row r="102" spans="1:5">
      <c r="A102" s="26">
        <f>runoff!A103</f>
        <v>0.6875</v>
      </c>
      <c r="B102" s="27" t="e">
        <f>runoff!C103</f>
        <v>#DIV/0!</v>
      </c>
      <c r="C102" s="27" t="e">
        <f>runoff!$B$1</f>
        <v>#DIV/0!</v>
      </c>
      <c r="D102" s="28">
        <v>0.13497617969508682</v>
      </c>
      <c r="E102" s="29">
        <v>2.7229605867929375E-2</v>
      </c>
    </row>
    <row r="103" spans="1:5">
      <c r="A103" s="26">
        <f>runoff!A104</f>
        <v>0.69444444444444398</v>
      </c>
      <c r="B103" s="27" t="e">
        <f>runoff!C104</f>
        <v>#DIV/0!</v>
      </c>
      <c r="C103" s="27" t="e">
        <f>runoff!$B$1</f>
        <v>#DIV/0!</v>
      </c>
      <c r="D103" s="28">
        <v>0.13389815723852713</v>
      </c>
      <c r="E103" s="29">
        <v>2.6903372543601423E-2</v>
      </c>
    </row>
    <row r="104" spans="1:5">
      <c r="A104" s="26">
        <f>runoff!A105</f>
        <v>0.70138888888888895</v>
      </c>
      <c r="B104" s="27" t="e">
        <f>runoff!C105</f>
        <v>#DIV/0!</v>
      </c>
      <c r="C104" s="27" t="e">
        <f>runoff!$B$1</f>
        <v>#DIV/0!</v>
      </c>
      <c r="D104" s="28">
        <v>0.13281620880788314</v>
      </c>
      <c r="E104" s="29">
        <v>2.6572956807266818E-2</v>
      </c>
    </row>
    <row r="105" spans="1:5">
      <c r="A105" s="26">
        <f>runoff!A106</f>
        <v>0.70833333333333304</v>
      </c>
      <c r="B105" s="27" t="e">
        <f>runoff!C106</f>
        <v>#DIV/0!</v>
      </c>
      <c r="C105" s="27" t="e">
        <f>runoff!$B$1</f>
        <v>#DIV/0!</v>
      </c>
      <c r="D105" s="28">
        <v>0.13174050659798264</v>
      </c>
      <c r="E105" s="29">
        <v>2.625485129481182E-2</v>
      </c>
    </row>
    <row r="106" spans="1:5">
      <c r="A106" s="26">
        <f>runoff!A107</f>
        <v>0.71527777777777801</v>
      </c>
      <c r="B106" s="27" t="e">
        <f>runoff!C107</f>
        <v>#DIV/0!</v>
      </c>
      <c r="C106" s="27" t="e">
        <f>runoff!$B$1</f>
        <v>#DIV/0!</v>
      </c>
      <c r="D106" s="28">
        <v>0.13066019431517314</v>
      </c>
      <c r="E106" s="29">
        <v>2.593257409643614E-2</v>
      </c>
    </row>
    <row r="107" spans="1:5">
      <c r="A107" s="26">
        <f>runoff!A108</f>
        <v>0.72222222222222199</v>
      </c>
      <c r="B107" s="27" t="e">
        <f>runoff!C108</f>
        <v>#DIV/0!</v>
      </c>
      <c r="C107" s="27" t="e">
        <f>runoff!$B$1</f>
        <v>#DIV/0!</v>
      </c>
      <c r="D107" s="28">
        <v>0.12957539148873981</v>
      </c>
      <c r="E107" s="29">
        <v>2.5611626443200707E-2</v>
      </c>
    </row>
    <row r="108" spans="1:5">
      <c r="A108" s="26">
        <f>runoff!A109</f>
        <v>0.72916666666666696</v>
      </c>
      <c r="B108" s="27" t="e">
        <f>runoff!C109</f>
        <v>#DIV/0!</v>
      </c>
      <c r="C108" s="27" t="e">
        <f>runoff!$B$1</f>
        <v>#DIV/0!</v>
      </c>
      <c r="D108" s="28">
        <v>0.12849650007387456</v>
      </c>
      <c r="E108" s="29">
        <v>2.5292013865817715E-2</v>
      </c>
    </row>
    <row r="109" spans="1:5">
      <c r="A109" s="26">
        <f>runoff!A110</f>
        <v>0.73611111111111105</v>
      </c>
      <c r="B109" s="27" t="e">
        <f>runoff!C110</f>
        <v>#DIV/0!</v>
      </c>
      <c r="C109" s="27" t="e">
        <f>runoff!$B$1</f>
        <v>#DIV/0!</v>
      </c>
      <c r="D109" s="28">
        <v>0.12742340753895043</v>
      </c>
      <c r="E109" s="29">
        <v>2.4973741964600293E-2</v>
      </c>
    </row>
    <row r="110" spans="1:5">
      <c r="A110" s="26">
        <f>runoff!A111</f>
        <v>0.74305555555555503</v>
      </c>
      <c r="B110" s="27" t="e">
        <f>runoff!C111</f>
        <v>#DIV/0!</v>
      </c>
      <c r="C110" s="27" t="e">
        <f>runoff!$B$1</f>
        <v>#DIV/0!</v>
      </c>
      <c r="D110" s="28">
        <v>0.12635577544210472</v>
      </c>
      <c r="E110" s="29">
        <v>2.4662176782619942E-2</v>
      </c>
    </row>
    <row r="111" spans="1:5">
      <c r="A111" s="26">
        <f>runoff!A112</f>
        <v>0.75</v>
      </c>
      <c r="B111" s="27" t="e">
        <f>runoff!C112</f>
        <v>#DIV/0!</v>
      </c>
      <c r="C111" s="27" t="e">
        <f>runoff!$B$1</f>
        <v>#DIV/0!</v>
      </c>
      <c r="D111" s="28">
        <v>0.12529326677662586</v>
      </c>
      <c r="E111" s="29">
        <v>2.4351918152099635E-2</v>
      </c>
    </row>
    <row r="112" spans="1:5">
      <c r="A112" s="26">
        <f>runoff!A113</f>
        <v>0.75694444444444398</v>
      </c>
      <c r="B112" s="27" t="e">
        <f>runoff!C113</f>
        <v>#DIV/0!</v>
      </c>
      <c r="C112" s="27" t="e">
        <f>runoff!$B$1</f>
        <v>#DIV/0!</v>
      </c>
      <c r="D112" s="28">
        <v>0.12423577141328296</v>
      </c>
      <c r="E112" s="29">
        <v>2.4042971598498757E-2</v>
      </c>
    </row>
    <row r="113" spans="1:5">
      <c r="A113" s="26">
        <f>runoff!A114</f>
        <v>0.76388888888888895</v>
      </c>
      <c r="B113" s="27" t="e">
        <f>runoff!C114</f>
        <v>#DIV/0!</v>
      </c>
      <c r="C113" s="27" t="e">
        <f>runoff!$B$1</f>
        <v>#DIV/0!</v>
      </c>
      <c r="D113" s="28">
        <v>0.12319347018146565</v>
      </c>
      <c r="E113" s="29">
        <v>2.3740635469157157E-2</v>
      </c>
    </row>
    <row r="114" spans="1:5">
      <c r="A114" s="26">
        <f>runoff!A115</f>
        <v>0.77083333333333304</v>
      </c>
      <c r="B114" s="27" t="e">
        <f>runoff!C115</f>
        <v>#DIV/0!</v>
      </c>
      <c r="C114" s="27" t="e">
        <f>runoff!$B$1</f>
        <v>#DIV/0!</v>
      </c>
      <c r="D114" s="28">
        <v>0.12216580966074195</v>
      </c>
      <c r="E114" s="29">
        <v>2.344484802360652E-2</v>
      </c>
    </row>
    <row r="115" spans="1:5">
      <c r="A115" s="26">
        <f>runoff!A116</f>
        <v>0.77777777777777801</v>
      </c>
      <c r="B115" s="27" t="e">
        <f>runoff!C116</f>
        <v>#DIV/0!</v>
      </c>
      <c r="C115" s="27" t="e">
        <f>runoff!$B$1</f>
        <v>#DIV/0!</v>
      </c>
      <c r="D115" s="28">
        <v>0.12114194832461306</v>
      </c>
      <c r="E115" s="29">
        <v>2.3150299302124869E-2</v>
      </c>
    </row>
    <row r="116" spans="1:5">
      <c r="A116" s="26">
        <f>runoff!A117</f>
        <v>0.78472222222222199</v>
      </c>
      <c r="B116" s="27" t="e">
        <f>runoff!C117</f>
        <v>#DIV/0!</v>
      </c>
      <c r="C116" s="27" t="e">
        <f>runoff!$B$1</f>
        <v>#DIV/0!</v>
      </c>
      <c r="D116" s="28">
        <v>0.12012178176131723</v>
      </c>
      <c r="E116" s="29">
        <v>2.2856994536242452E-2</v>
      </c>
    </row>
    <row r="117" spans="1:5">
      <c r="A117" s="26">
        <f>runoff!A118</f>
        <v>0.79166666666666696</v>
      </c>
      <c r="B117" s="27" t="e">
        <f>runoff!C118</f>
        <v>#DIV/0!</v>
      </c>
      <c r="C117" s="27" t="e">
        <f>runoff!$B$1</f>
        <v>#DIV/0!</v>
      </c>
      <c r="D117" s="28">
        <v>0.11911550026288069</v>
      </c>
      <c r="E117" s="29">
        <v>2.2570143315471018E-2</v>
      </c>
    </row>
    <row r="118" spans="1:5">
      <c r="A118" s="26">
        <f>runoff!A119</f>
        <v>0.79861111111111105</v>
      </c>
      <c r="B118" s="27" t="e">
        <f>runoff!C119</f>
        <v>#DIV/0!</v>
      </c>
      <c r="C118" s="27" t="e">
        <f>runoff!$B$1</f>
        <v>#DIV/0!</v>
      </c>
      <c r="D118" s="28">
        <v>0.11812256356401545</v>
      </c>
      <c r="E118" s="29">
        <v>2.2289684857547044E-2</v>
      </c>
    </row>
    <row r="119" spans="1:5">
      <c r="A119" s="26">
        <f>runoff!A120</f>
        <v>0.80555555555555503</v>
      </c>
      <c r="B119" s="27" t="e">
        <f>runoff!C120</f>
        <v>#DIV/0!</v>
      </c>
      <c r="C119" s="27" t="e">
        <f>runoff!$B$1</f>
        <v>#DIV/0!</v>
      </c>
      <c r="D119" s="28">
        <v>0.11713213952756368</v>
      </c>
      <c r="E119" s="29">
        <v>2.2010397786972478E-2</v>
      </c>
    </row>
    <row r="120" spans="1:5">
      <c r="A120" s="26">
        <f>runoff!A121</f>
        <v>0.8125</v>
      </c>
      <c r="B120" s="27" t="e">
        <f>runoff!C121</f>
        <v>#DIV/0!</v>
      </c>
      <c r="C120" s="27" t="e">
        <f>runoff!$B$1</f>
        <v>#DIV/0!</v>
      </c>
      <c r="D120" s="28">
        <v>0.11615442729049925</v>
      </c>
      <c r="E120" s="29">
        <v>2.1737426516559587E-2</v>
      </c>
    </row>
    <row r="121" spans="1:5">
      <c r="A121" s="26">
        <f>runoff!A122</f>
        <v>0.81944444444444398</v>
      </c>
      <c r="B121" s="27" t="e">
        <f>runoff!C122</f>
        <v>#DIV/0!</v>
      </c>
      <c r="C121" s="27" t="e">
        <f>runoff!$B$1</f>
        <v>#DIV/0!</v>
      </c>
      <c r="D121" s="28">
        <v>0.1151891133802687</v>
      </c>
      <c r="E121" s="29">
        <v>2.1465593126700253E-2</v>
      </c>
    </row>
    <row r="122" spans="1:5">
      <c r="A122" s="26">
        <f>runoff!A123</f>
        <v>0.82638888888888895</v>
      </c>
      <c r="B122" s="27" t="e">
        <f>runoff!C123</f>
        <v>#DIV/0!</v>
      </c>
      <c r="C122" s="27" t="e">
        <f>runoff!$B$1</f>
        <v>#DIV/0!</v>
      </c>
      <c r="D122" s="28">
        <v>0.11422558786743847</v>
      </c>
      <c r="E122" s="29">
        <v>2.1194902400596165E-2</v>
      </c>
    </row>
    <row r="123" spans="1:5">
      <c r="A123" s="26">
        <f>runoff!A124</f>
        <v>0.83333333333333304</v>
      </c>
      <c r="B123" s="27" t="e">
        <f>runoff!C124</f>
        <v>#DIV/0!</v>
      </c>
      <c r="C123" s="27" t="e">
        <f>runoff!$B$1</f>
        <v>#DIV/0!</v>
      </c>
      <c r="D123" s="28">
        <v>0.11327405501755446</v>
      </c>
      <c r="E123" s="29">
        <v>2.0930434252201494E-2</v>
      </c>
    </row>
    <row r="124" spans="1:5">
      <c r="A124" s="26">
        <f>runoff!A125</f>
        <v>0.84027777777777801</v>
      </c>
      <c r="B124" s="27" t="e">
        <f>runoff!C125</f>
        <v>#DIV/0!</v>
      </c>
      <c r="C124" s="27" t="e">
        <f>runoff!$B$1</f>
        <v>#DIV/0!</v>
      </c>
      <c r="D124" s="28">
        <v>0.11233399392705401</v>
      </c>
      <c r="E124" s="29">
        <v>2.0672129455253756E-2</v>
      </c>
    </row>
    <row r="125" spans="1:5">
      <c r="A125" s="26">
        <f>runoff!A126</f>
        <v>0.84722222222222199</v>
      </c>
      <c r="B125" s="27" t="e">
        <f>runoff!C126</f>
        <v>#DIV/0!</v>
      </c>
      <c r="C125" s="27" t="e">
        <f>runoff!$B$1</f>
        <v>#DIV/0!</v>
      </c>
      <c r="D125" s="28">
        <v>0.11140510032986646</v>
      </c>
      <c r="E125" s="29">
        <v>2.0414896077872436E-2</v>
      </c>
    </row>
    <row r="126" spans="1:5">
      <c r="A126" s="26">
        <f>runoff!A127</f>
        <v>0.85416666666666696</v>
      </c>
      <c r="B126" s="27" t="e">
        <f>runoff!C127</f>
        <v>#DIV/0!</v>
      </c>
      <c r="C126" s="27" t="e">
        <f>runoff!$B$1</f>
        <v>#DIV/0!</v>
      </c>
      <c r="D126" s="28">
        <v>0.11048707311937615</v>
      </c>
      <c r="E126" s="29">
        <v>2.0163750927119493E-2</v>
      </c>
    </row>
    <row r="127" spans="1:5">
      <c r="A127" s="26">
        <f>runoff!A128</f>
        <v>0.86111111111111105</v>
      </c>
      <c r="B127" s="27" t="e">
        <f>runoff!C128</f>
        <v>#DIV/0!</v>
      </c>
      <c r="C127" s="27" t="e">
        <f>runoff!$B$1</f>
        <v>#DIV/0!</v>
      </c>
      <c r="D127" s="28">
        <v>0.10957961257772433</v>
      </c>
      <c r="E127" s="29">
        <v>1.9913644174379429E-2</v>
      </c>
    </row>
    <row r="128" spans="1:5">
      <c r="A128" s="26">
        <f>runoff!A129</f>
        <v>0.86805555555555503</v>
      </c>
      <c r="B128" s="27" t="e">
        <f>runoff!C129</f>
        <v>#DIV/0!</v>
      </c>
      <c r="C128" s="27" t="e">
        <f>runoff!$B$1</f>
        <v>#DIV/0!</v>
      </c>
      <c r="D128" s="28">
        <v>0.10868221303902167</v>
      </c>
      <c r="E128" s="29">
        <v>1.9674522634772727E-2</v>
      </c>
    </row>
    <row r="129" spans="1:5">
      <c r="A129" s="26">
        <f>runoff!A130</f>
        <v>0.875</v>
      </c>
      <c r="B129" s="27" t="e">
        <f>runoff!C130</f>
        <v>#DIV/0!</v>
      </c>
      <c r="C129" s="27" t="e">
        <f>runoff!$B$1</f>
        <v>#DIV/0!</v>
      </c>
      <c r="D129" s="28">
        <v>0.10779458016296778</v>
      </c>
      <c r="E129" s="29">
        <v>1.9431414640286172E-2</v>
      </c>
    </row>
    <row r="130" spans="1:5">
      <c r="A130" s="26">
        <f>runoff!A131</f>
        <v>0.88194444444444398</v>
      </c>
      <c r="B130" s="27" t="e">
        <f>runoff!C131</f>
        <v>#DIV/0!</v>
      </c>
      <c r="C130" s="27" t="e">
        <f>runoff!$B$1</f>
        <v>#DIV/0!</v>
      </c>
      <c r="D130" s="28">
        <v>0.10691663177790682</v>
      </c>
      <c r="E130" s="29">
        <v>1.9194246960052286E-2</v>
      </c>
    </row>
    <row r="131" spans="1:5">
      <c r="A131" s="26">
        <f>runoff!A132</f>
        <v>0.88888888888888895</v>
      </c>
      <c r="B131" s="27" t="e">
        <f>runoff!C132</f>
        <v>#DIV/0!</v>
      </c>
      <c r="C131" s="27" t="e">
        <f>runoff!$B$1</f>
        <v>#DIV/0!</v>
      </c>
      <c r="D131" s="28">
        <v>0.1060478706158917</v>
      </c>
      <c r="E131" s="29">
        <v>1.8962962892307315E-2</v>
      </c>
    </row>
    <row r="132" spans="1:5">
      <c r="A132" s="26">
        <f>runoff!A133</f>
        <v>0.89583333333333304</v>
      </c>
      <c r="B132" s="27" t="e">
        <f>runoff!C133</f>
        <v>#DIV/0!</v>
      </c>
      <c r="C132" s="27" t="e">
        <f>runoff!$B$1</f>
        <v>#DIV/0!</v>
      </c>
      <c r="D132" s="28">
        <v>0.10519852386844657</v>
      </c>
      <c r="E132" s="29">
        <v>1.8732615324721317E-2</v>
      </c>
    </row>
    <row r="133" spans="1:5">
      <c r="A133" s="26">
        <f>runoff!A134</f>
        <v>0.90277777777777801</v>
      </c>
      <c r="B133" s="27" t="e">
        <f>runoff!C134</f>
        <v>#DIV/0!</v>
      </c>
      <c r="C133" s="27" t="e">
        <f>runoff!$B$1</f>
        <v>#DIV/0!</v>
      </c>
      <c r="D133" s="28">
        <v>0.10435779372200574</v>
      </c>
      <c r="E133" s="29">
        <v>1.8508079268427478E-2</v>
      </c>
    </row>
    <row r="134" spans="1:5">
      <c r="A134" s="26">
        <f>runoff!A135</f>
        <v>0.90972222222222199</v>
      </c>
      <c r="B134" s="27" t="e">
        <f>runoff!C135</f>
        <v>#DIV/0!</v>
      </c>
      <c r="C134" s="27" t="e">
        <f>runoff!$B$1</f>
        <v>#DIV/0!</v>
      </c>
      <c r="D134" s="28">
        <v>0.1035251936806974</v>
      </c>
      <c r="E134" s="29">
        <v>1.8289299491570911E-2</v>
      </c>
    </row>
    <row r="135" spans="1:5">
      <c r="A135" s="26">
        <f>runoff!A136</f>
        <v>0.91666666666666696</v>
      </c>
      <c r="B135" s="27" t="e">
        <f>runoff!C136</f>
        <v>#DIV/0!</v>
      </c>
      <c r="C135" s="27" t="e">
        <f>runoff!$B$1</f>
        <v>#DIV/0!</v>
      </c>
      <c r="D135" s="28">
        <v>0.10270044511517044</v>
      </c>
      <c r="E135" s="29">
        <v>1.8071388622069983E-2</v>
      </c>
    </row>
    <row r="136" spans="1:5">
      <c r="A136" s="26">
        <f>runoff!A137</f>
        <v>0.92361111111111105</v>
      </c>
      <c r="B136" s="27" t="e">
        <f>runoff!C137</f>
        <v>#DIV/0!</v>
      </c>
      <c r="C136" s="27" t="e">
        <f>runoff!$B$1</f>
        <v>#DIV/0!</v>
      </c>
      <c r="D136" s="28">
        <v>0.10188347479346166</v>
      </c>
      <c r="E136" s="29">
        <v>1.7854350138561133E-2</v>
      </c>
    </row>
    <row r="137" spans="1:5">
      <c r="A137" s="26">
        <f>runoff!A138</f>
        <v>0.93055555555555503</v>
      </c>
      <c r="B137" s="27" t="e">
        <f>runoff!C138</f>
        <v>#DIV/0!</v>
      </c>
      <c r="C137" s="27" t="e">
        <f>runoff!$B$1</f>
        <v>#DIV/0!</v>
      </c>
      <c r="D137" s="28">
        <v>0.10108431995002294</v>
      </c>
      <c r="E137" s="29">
        <v>1.7647776138759765E-2</v>
      </c>
    </row>
    <row r="138" spans="1:5">
      <c r="A138" s="26">
        <f>runoff!A139</f>
        <v>0.9375</v>
      </c>
      <c r="B138" s="27" t="e">
        <f>runoff!C139</f>
        <v>#DIV/0!</v>
      </c>
      <c r="C138" s="27" t="e">
        <f>runoff!$B$1</f>
        <v>#DIV/0!</v>
      </c>
      <c r="D138" s="28">
        <v>0.10029219355604334</v>
      </c>
      <c r="E138" s="29">
        <v>1.7437229229199668E-2</v>
      </c>
    </row>
    <row r="139" spans="1:5">
      <c r="A139" s="26">
        <f>runoff!A140</f>
        <v>0.94444444444444398</v>
      </c>
      <c r="B139" s="27" t="e">
        <f>runoff!C140</f>
        <v>#DIV/0!</v>
      </c>
      <c r="C139" s="27" t="e">
        <f>runoff!$B$1</f>
        <v>#DIV/0!</v>
      </c>
      <c r="D139" s="28">
        <v>9.9507027156796254E-2</v>
      </c>
      <c r="E139" s="29">
        <v>1.7232282930675483E-2</v>
      </c>
    </row>
    <row r="140" spans="1:5">
      <c r="A140" s="26">
        <f>runoff!A141</f>
        <v>0.95138888888888895</v>
      </c>
      <c r="B140" s="27" t="e">
        <f>runoff!C141</f>
        <v>#DIV/0!</v>
      </c>
      <c r="C140" s="27" t="e">
        <f>runoff!$B$1</f>
        <v>#DIV/0!</v>
      </c>
      <c r="D140" s="28">
        <v>9.8738865927478159E-2</v>
      </c>
      <c r="E140" s="29">
        <v>1.7032884077554707E-2</v>
      </c>
    </row>
    <row r="141" spans="1:5">
      <c r="A141" s="26">
        <f>runoff!A142</f>
        <v>0.95833333333333304</v>
      </c>
      <c r="B141" s="27" t="e">
        <f>runoff!C142</f>
        <v>#DIV/0!</v>
      </c>
      <c r="C141" s="27" t="e">
        <f>runoff!$B$1</f>
        <v>#DIV/0!</v>
      </c>
      <c r="D141" s="28">
        <v>9.7976731439385609E-2</v>
      </c>
      <c r="E141" s="29">
        <v>1.6838980417090529E-2</v>
      </c>
    </row>
    <row r="142" spans="1:5">
      <c r="A142" s="26">
        <f>runoff!A143</f>
        <v>0.96527777777777801</v>
      </c>
      <c r="B142" s="27" t="e">
        <f>runoff!C143</f>
        <v>#DIV/0!</v>
      </c>
      <c r="C142" s="27" t="e">
        <f>runoff!$B$1</f>
        <v>#DIV/0!</v>
      </c>
      <c r="D142" s="28">
        <v>9.7220559151319774E-2</v>
      </c>
      <c r="E142" s="29">
        <v>1.6641116210252747E-2</v>
      </c>
    </row>
    <row r="143" spans="1:5">
      <c r="A143" s="26">
        <f>runoff!A144</f>
        <v>0.97222222222222199</v>
      </c>
      <c r="B143" s="27" t="e">
        <f>runoff!C144</f>
        <v>#DIV/0!</v>
      </c>
      <c r="C143" s="27" t="e">
        <f>runoff!$B$1</f>
        <v>#DIV/0!</v>
      </c>
      <c r="D143" s="28">
        <v>9.6480602850519931E-2</v>
      </c>
      <c r="E143" s="29">
        <v>1.6453400275432017E-2</v>
      </c>
    </row>
    <row r="144" spans="1:5">
      <c r="A144" s="26">
        <f>runoff!A145</f>
        <v>0.97916666666666696</v>
      </c>
      <c r="B144" s="27" t="e">
        <f>runoff!C145</f>
        <v>#DIV/0!</v>
      </c>
      <c r="C144" s="27" t="e">
        <f>runoff!$B$1</f>
        <v>#DIV/0!</v>
      </c>
      <c r="D144" s="28">
        <v>9.5745891812193534E-2</v>
      </c>
      <c r="E144" s="29">
        <v>1.626639552477354E-2</v>
      </c>
    </row>
    <row r="145" spans="1:5">
      <c r="A145" s="26">
        <f>runoff!A146</f>
        <v>0.98611111111111105</v>
      </c>
      <c r="B145" s="27" t="e">
        <f>runoff!C146</f>
        <v>#DIV/0!</v>
      </c>
      <c r="C145" s="27" t="e">
        <f>runoff!$B$1</f>
        <v>#DIV/0!</v>
      </c>
      <c r="D145" s="28">
        <v>9.5016366102929253E-2</v>
      </c>
      <c r="E145" s="29">
        <v>1.608010467328817E-2</v>
      </c>
    </row>
    <row r="146" spans="1:5">
      <c r="A146" s="26">
        <f>runoff!A147</f>
        <v>0.99305555555555503</v>
      </c>
      <c r="B146" s="27" t="e">
        <f>runoff!C147</f>
        <v>#DIV/0!</v>
      </c>
      <c r="C146" s="27" t="e">
        <f>runoff!$B$1</f>
        <v>#DIV/0!</v>
      </c>
      <c r="D146" s="28">
        <v>9.4302284833514563E-2</v>
      </c>
      <c r="E146" s="29">
        <v>1.5899161066127751E-2</v>
      </c>
    </row>
    <row r="147" spans="1:5" ht="13.5" thickBot="1">
      <c r="A147" s="30">
        <f>runoff!A148</f>
        <v>1</v>
      </c>
      <c r="B147" s="31" t="e">
        <f>runoff!C148</f>
        <v>#DIV/0!</v>
      </c>
      <c r="C147" s="31" t="e">
        <f>runoff!$B$1</f>
        <v>#DIV/0!</v>
      </c>
      <c r="D147" s="32">
        <v>9.3592880341704418E-2</v>
      </c>
      <c r="E147" s="33">
        <v>1.5718901294691501E-2</v>
      </c>
    </row>
    <row r="148" spans="1:5">
      <c r="A148" s="20"/>
    </row>
    <row r="149" spans="1:5">
      <c r="A149" s="20"/>
    </row>
    <row r="150" spans="1:5">
      <c r="A150" s="20"/>
    </row>
    <row r="151" spans="1:5">
      <c r="A151" s="20"/>
    </row>
    <row r="152" spans="1:5">
      <c r="A152" s="20"/>
    </row>
    <row r="153" spans="1:5">
      <c r="A153" s="20"/>
    </row>
    <row r="154" spans="1:5">
      <c r="A154" s="20"/>
    </row>
    <row r="155" spans="1:5">
      <c r="A155" s="20"/>
    </row>
    <row r="156" spans="1:5">
      <c r="A156" s="20"/>
    </row>
    <row r="157" spans="1:5">
      <c r="A157" s="20"/>
    </row>
    <row r="158" spans="1:5">
      <c r="A158" s="20"/>
    </row>
    <row r="159" spans="1:5">
      <c r="A159" s="20"/>
    </row>
    <row r="160" spans="1:5">
      <c r="A160" s="20"/>
    </row>
    <row r="161" spans="1:1">
      <c r="A161" s="20"/>
    </row>
    <row r="162" spans="1:1">
      <c r="A162" s="20"/>
    </row>
    <row r="163" spans="1:1">
      <c r="A163" s="20"/>
    </row>
    <row r="164" spans="1:1">
      <c r="A164" s="20"/>
    </row>
    <row r="165" spans="1:1">
      <c r="A165" s="20"/>
    </row>
    <row r="166" spans="1:1">
      <c r="A166" s="20"/>
    </row>
    <row r="167" spans="1:1">
      <c r="A167" s="20"/>
    </row>
    <row r="168" spans="1:1">
      <c r="A168" s="20"/>
    </row>
    <row r="169" spans="1:1">
      <c r="A169" s="20"/>
    </row>
    <row r="170" spans="1:1">
      <c r="A170" s="20"/>
    </row>
    <row r="171" spans="1:1">
      <c r="A171" s="20"/>
    </row>
    <row r="172" spans="1:1">
      <c r="A172" s="20"/>
    </row>
    <row r="173" spans="1:1">
      <c r="A173" s="20"/>
    </row>
    <row r="174" spans="1:1">
      <c r="A174" s="20"/>
    </row>
    <row r="175" spans="1:1">
      <c r="A175" s="20"/>
    </row>
    <row r="176" spans="1:1">
      <c r="A176" s="20"/>
    </row>
    <row r="177" spans="1:1">
      <c r="A177" s="20"/>
    </row>
    <row r="178" spans="1:1">
      <c r="A178" s="20"/>
    </row>
    <row r="179" spans="1:1">
      <c r="A179" s="20"/>
    </row>
    <row r="180" spans="1:1">
      <c r="A180" s="20"/>
    </row>
    <row r="181" spans="1:1">
      <c r="A181" s="20"/>
    </row>
    <row r="182" spans="1:1">
      <c r="A182" s="20"/>
    </row>
    <row r="183" spans="1:1">
      <c r="A183" s="20"/>
    </row>
    <row r="184" spans="1:1">
      <c r="A184" s="20"/>
    </row>
    <row r="185" spans="1:1">
      <c r="A185" s="20"/>
    </row>
    <row r="186" spans="1:1">
      <c r="A186" s="20"/>
    </row>
    <row r="187" spans="1:1">
      <c r="A187" s="20"/>
    </row>
    <row r="188" spans="1:1">
      <c r="A188" s="20"/>
    </row>
    <row r="189" spans="1:1">
      <c r="A189" s="20"/>
    </row>
    <row r="190" spans="1:1">
      <c r="A190" s="20"/>
    </row>
    <row r="191" spans="1:1">
      <c r="A191" s="20"/>
    </row>
    <row r="192" spans="1:1">
      <c r="A192" s="20"/>
    </row>
    <row r="193" spans="1:1">
      <c r="A193" s="20"/>
    </row>
    <row r="194" spans="1:1">
      <c r="A194" s="20"/>
    </row>
    <row r="195" spans="1:1">
      <c r="A195" s="20"/>
    </row>
    <row r="196" spans="1:1">
      <c r="A196" s="20"/>
    </row>
    <row r="197" spans="1:1">
      <c r="A197" s="20"/>
    </row>
    <row r="198" spans="1:1">
      <c r="A198" s="20"/>
    </row>
    <row r="199" spans="1:1">
      <c r="A199" s="20"/>
    </row>
    <row r="200" spans="1:1">
      <c r="A200" s="20"/>
    </row>
    <row r="201" spans="1:1">
      <c r="A201" s="20"/>
    </row>
    <row r="202" spans="1:1">
      <c r="A202" s="20"/>
    </row>
    <row r="203" spans="1:1">
      <c r="A203" s="20"/>
    </row>
    <row r="204" spans="1:1">
      <c r="A204" s="20"/>
    </row>
    <row r="205" spans="1:1">
      <c r="A205" s="20"/>
    </row>
    <row r="206" spans="1:1">
      <c r="A206" s="20"/>
    </row>
    <row r="207" spans="1:1">
      <c r="A207" s="20"/>
    </row>
    <row r="208" spans="1:1">
      <c r="A208" s="20"/>
    </row>
    <row r="209" spans="1:1">
      <c r="A209" s="20"/>
    </row>
    <row r="210" spans="1:1">
      <c r="A210" s="20"/>
    </row>
    <row r="211" spans="1:1">
      <c r="A211" s="20"/>
    </row>
    <row r="212" spans="1:1">
      <c r="A212" s="20"/>
    </row>
    <row r="213" spans="1:1">
      <c r="A213" s="20"/>
    </row>
    <row r="214" spans="1:1">
      <c r="A214" s="20"/>
    </row>
    <row r="215" spans="1:1">
      <c r="A215" s="20"/>
    </row>
    <row r="216" spans="1:1">
      <c r="A216" s="20"/>
    </row>
    <row r="217" spans="1:1">
      <c r="A217" s="20"/>
    </row>
    <row r="218" spans="1:1">
      <c r="A218" s="20"/>
    </row>
    <row r="219" spans="1:1">
      <c r="A219" s="20"/>
    </row>
    <row r="220" spans="1:1">
      <c r="A220" s="20"/>
    </row>
    <row r="221" spans="1:1">
      <c r="A221" s="20"/>
    </row>
    <row r="222" spans="1:1">
      <c r="A222" s="20"/>
    </row>
    <row r="223" spans="1:1">
      <c r="A223" s="20"/>
    </row>
    <row r="224" spans="1:1">
      <c r="A224" s="20"/>
    </row>
    <row r="225" spans="1:1">
      <c r="A225" s="20"/>
    </row>
    <row r="226" spans="1:1">
      <c r="A226" s="20"/>
    </row>
    <row r="227" spans="1:1">
      <c r="A227" s="20"/>
    </row>
    <row r="228" spans="1:1">
      <c r="A228" s="20"/>
    </row>
  </sheetData>
  <phoneticPr fontId="3"/>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27"/>
  <dimension ref="A1:G149"/>
  <sheetViews>
    <sheetView workbookViewId="0">
      <selection activeCell="D6" sqref="D6"/>
    </sheetView>
  </sheetViews>
  <sheetFormatPr defaultColWidth="9" defaultRowHeight="14"/>
  <cols>
    <col min="1" max="3" width="13.90625" style="3" customWidth="1"/>
    <col min="4" max="16384" width="9" style="3"/>
  </cols>
  <sheetData>
    <row r="1" spans="1:7">
      <c r="A1" s="3">
        <v>8</v>
      </c>
      <c r="B1" s="3">
        <v>9</v>
      </c>
      <c r="C1" s="3">
        <v>10</v>
      </c>
    </row>
    <row r="2" spans="1:7">
      <c r="B2" s="3">
        <f>MAX(B5:B149)</f>
        <v>0.43075000000000002</v>
      </c>
      <c r="C2" s="3">
        <f>MAX(C5:C149)</f>
        <v>0.43075000000000002</v>
      </c>
    </row>
    <row r="4" spans="1:7">
      <c r="A4" s="110" t="s">
        <v>100</v>
      </c>
      <c r="B4" s="110" t="s">
        <v>262</v>
      </c>
      <c r="C4" s="110" t="s">
        <v>261</v>
      </c>
      <c r="D4" s="110" t="s">
        <v>87</v>
      </c>
    </row>
    <row r="5" spans="1:7">
      <c r="A5" s="103">
        <v>0</v>
      </c>
      <c r="B5" s="104">
        <v>0</v>
      </c>
      <c r="C5" s="104">
        <v>0</v>
      </c>
      <c r="D5" s="105">
        <f>事前相談チェックシート!U25</f>
        <v>99999</v>
      </c>
      <c r="G5">
        <v>0</v>
      </c>
    </row>
    <row r="6" spans="1:7">
      <c r="A6" s="106">
        <v>6.9444444444444441E-3</v>
      </c>
      <c r="B6" s="107">
        <v>7.4999999999999997E-3</v>
      </c>
      <c r="C6" s="107">
        <v>7.4999999999999997E-3</v>
      </c>
      <c r="D6" s="105">
        <f>D5</f>
        <v>99999</v>
      </c>
      <c r="G6">
        <f>G5+1/6</f>
        <v>0.16666666666666666</v>
      </c>
    </row>
    <row r="7" spans="1:7">
      <c r="A7" s="106">
        <v>1.38888888888889E-2</v>
      </c>
      <c r="B7" s="107">
        <v>7.4999999999999997E-3</v>
      </c>
      <c r="C7" s="107">
        <v>7.4999999999999997E-3</v>
      </c>
      <c r="D7" s="105">
        <f t="shared" ref="D7:D70" si="0">D6</f>
        <v>99999</v>
      </c>
      <c r="G7">
        <f t="shared" ref="G7:G70" si="1">G6+1/6</f>
        <v>0.33333333333333331</v>
      </c>
    </row>
    <row r="8" spans="1:7">
      <c r="A8" s="106">
        <v>2.0833333333333301E-2</v>
      </c>
      <c r="B8" s="107">
        <v>7.4999999999999997E-3</v>
      </c>
      <c r="C8" s="107">
        <v>7.4999999999999997E-3</v>
      </c>
      <c r="D8" s="105">
        <f t="shared" si="0"/>
        <v>99999</v>
      </c>
      <c r="G8">
        <f t="shared" si="1"/>
        <v>0.5</v>
      </c>
    </row>
    <row r="9" spans="1:7">
      <c r="A9" s="106">
        <v>2.7777777777777801E-2</v>
      </c>
      <c r="B9" s="107">
        <v>7.4999999999999997E-3</v>
      </c>
      <c r="C9" s="107">
        <v>7.4999999999999997E-3</v>
      </c>
      <c r="D9" s="105">
        <f t="shared" si="0"/>
        <v>99999</v>
      </c>
      <c r="G9">
        <f t="shared" si="1"/>
        <v>0.66666666666666663</v>
      </c>
    </row>
    <row r="10" spans="1:7">
      <c r="A10" s="106">
        <v>3.4722222222222203E-2</v>
      </c>
      <c r="B10" s="107">
        <v>7.7499999999999999E-3</v>
      </c>
      <c r="C10" s="107">
        <v>7.7499999999999999E-3</v>
      </c>
      <c r="D10" s="105">
        <f t="shared" si="0"/>
        <v>99999</v>
      </c>
      <c r="G10">
        <f t="shared" si="1"/>
        <v>0.83333333333333326</v>
      </c>
    </row>
    <row r="11" spans="1:7">
      <c r="A11" s="106">
        <v>4.1666666666666699E-2</v>
      </c>
      <c r="B11" s="107">
        <v>7.7499999999999999E-3</v>
      </c>
      <c r="C11" s="107">
        <v>7.7499999999999999E-3</v>
      </c>
      <c r="D11" s="105">
        <f t="shared" si="0"/>
        <v>99999</v>
      </c>
      <c r="G11">
        <f t="shared" si="1"/>
        <v>0.99999999999999989</v>
      </c>
    </row>
    <row r="12" spans="1:7">
      <c r="A12" s="106">
        <v>4.8611111111111098E-2</v>
      </c>
      <c r="B12" s="107">
        <v>7.7499999999999999E-3</v>
      </c>
      <c r="C12" s="107">
        <v>7.7499999999999999E-3</v>
      </c>
      <c r="D12" s="105">
        <f t="shared" si="0"/>
        <v>99999</v>
      </c>
      <c r="G12">
        <f t="shared" si="1"/>
        <v>1.1666666666666665</v>
      </c>
    </row>
    <row r="13" spans="1:7">
      <c r="A13" s="106">
        <v>5.5555555555555601E-2</v>
      </c>
      <c r="B13" s="107">
        <v>8.0000000000000002E-3</v>
      </c>
      <c r="C13" s="107">
        <v>8.0000000000000002E-3</v>
      </c>
      <c r="D13" s="105">
        <f t="shared" si="0"/>
        <v>99999</v>
      </c>
      <c r="G13">
        <f t="shared" si="1"/>
        <v>1.3333333333333333</v>
      </c>
    </row>
    <row r="14" spans="1:7">
      <c r="A14" s="106">
        <v>6.25E-2</v>
      </c>
      <c r="B14" s="107">
        <v>8.0000000000000002E-3</v>
      </c>
      <c r="C14" s="107">
        <v>8.0000000000000002E-3</v>
      </c>
      <c r="D14" s="105">
        <f t="shared" si="0"/>
        <v>99999</v>
      </c>
      <c r="G14">
        <f t="shared" si="1"/>
        <v>1.5</v>
      </c>
    </row>
    <row r="15" spans="1:7">
      <c r="A15" s="106">
        <v>6.9444444444444406E-2</v>
      </c>
      <c r="B15" s="107">
        <v>8.0000000000000002E-3</v>
      </c>
      <c r="C15" s="107">
        <v>8.0000000000000002E-3</v>
      </c>
      <c r="D15" s="105">
        <f t="shared" si="0"/>
        <v>99999</v>
      </c>
      <c r="G15">
        <f t="shared" si="1"/>
        <v>1.6666666666666667</v>
      </c>
    </row>
    <row r="16" spans="1:7">
      <c r="A16" s="106">
        <v>7.6388888888888895E-2</v>
      </c>
      <c r="B16" s="107">
        <v>8.2500000000000004E-3</v>
      </c>
      <c r="C16" s="107">
        <v>8.2500000000000004E-3</v>
      </c>
      <c r="D16" s="105">
        <f t="shared" si="0"/>
        <v>99999</v>
      </c>
      <c r="G16">
        <f t="shared" si="1"/>
        <v>1.8333333333333335</v>
      </c>
    </row>
    <row r="17" spans="1:7">
      <c r="A17" s="106">
        <v>8.3333333333333301E-2</v>
      </c>
      <c r="B17" s="107">
        <v>8.2500000000000004E-3</v>
      </c>
      <c r="C17" s="107">
        <v>8.2500000000000004E-3</v>
      </c>
      <c r="D17" s="105">
        <f t="shared" si="0"/>
        <v>99999</v>
      </c>
      <c r="G17">
        <f t="shared" si="1"/>
        <v>2</v>
      </c>
    </row>
    <row r="18" spans="1:7">
      <c r="A18" s="106">
        <v>9.0277777777777804E-2</v>
      </c>
      <c r="B18" s="107">
        <v>8.5000000000000006E-3</v>
      </c>
      <c r="C18" s="107">
        <v>8.5000000000000006E-3</v>
      </c>
      <c r="D18" s="105">
        <f t="shared" si="0"/>
        <v>99999</v>
      </c>
      <c r="G18">
        <f t="shared" si="1"/>
        <v>2.1666666666666665</v>
      </c>
    </row>
    <row r="19" spans="1:7">
      <c r="A19" s="106">
        <v>9.7222222222222196E-2</v>
      </c>
      <c r="B19" s="107">
        <v>8.5000000000000006E-3</v>
      </c>
      <c r="C19" s="107">
        <v>8.5000000000000006E-3</v>
      </c>
      <c r="D19" s="105">
        <f t="shared" si="0"/>
        <v>99999</v>
      </c>
      <c r="G19">
        <f t="shared" si="1"/>
        <v>2.333333333333333</v>
      </c>
    </row>
    <row r="20" spans="1:7">
      <c r="A20" s="106">
        <v>0.104166666666667</v>
      </c>
      <c r="B20" s="107">
        <v>8.5000000000000006E-3</v>
      </c>
      <c r="C20" s="107">
        <v>8.5000000000000006E-3</v>
      </c>
      <c r="D20" s="105">
        <f t="shared" si="0"/>
        <v>99999</v>
      </c>
      <c r="G20">
        <f t="shared" si="1"/>
        <v>2.4999999999999996</v>
      </c>
    </row>
    <row r="21" spans="1:7">
      <c r="A21" s="106">
        <v>0.11111111111111099</v>
      </c>
      <c r="B21" s="107">
        <v>8.7500000000000008E-3</v>
      </c>
      <c r="C21" s="107">
        <v>8.7500000000000008E-3</v>
      </c>
      <c r="D21" s="105">
        <f t="shared" si="0"/>
        <v>99999</v>
      </c>
      <c r="G21">
        <f t="shared" si="1"/>
        <v>2.6666666666666661</v>
      </c>
    </row>
    <row r="22" spans="1:7">
      <c r="A22" s="106">
        <v>0.118055555555556</v>
      </c>
      <c r="B22" s="107">
        <v>8.7500000000000008E-3</v>
      </c>
      <c r="C22" s="107">
        <v>8.7500000000000008E-3</v>
      </c>
      <c r="D22" s="105">
        <f t="shared" si="0"/>
        <v>99999</v>
      </c>
      <c r="G22">
        <f t="shared" si="1"/>
        <v>2.8333333333333326</v>
      </c>
    </row>
    <row r="23" spans="1:7">
      <c r="A23" s="106">
        <v>0.125</v>
      </c>
      <c r="B23" s="107">
        <v>8.9999999999999993E-3</v>
      </c>
      <c r="C23" s="107">
        <v>8.9999999999999993E-3</v>
      </c>
      <c r="D23" s="105">
        <f t="shared" si="0"/>
        <v>99999</v>
      </c>
      <c r="G23">
        <f t="shared" si="1"/>
        <v>2.9999999999999991</v>
      </c>
    </row>
    <row r="24" spans="1:7">
      <c r="A24" s="106">
        <v>0.131944444444444</v>
      </c>
      <c r="B24" s="107">
        <v>8.9999999999999993E-3</v>
      </c>
      <c r="C24" s="107">
        <v>8.9999999999999993E-3</v>
      </c>
      <c r="D24" s="105">
        <f t="shared" si="0"/>
        <v>99999</v>
      </c>
      <c r="G24">
        <f t="shared" si="1"/>
        <v>3.1666666666666656</v>
      </c>
    </row>
    <row r="25" spans="1:7">
      <c r="A25" s="106">
        <v>0.13888888888888901</v>
      </c>
      <c r="B25" s="107">
        <v>9.2499999999999995E-3</v>
      </c>
      <c r="C25" s="107">
        <v>9.2499999999999995E-3</v>
      </c>
      <c r="D25" s="105">
        <f t="shared" si="0"/>
        <v>99999</v>
      </c>
      <c r="G25">
        <f t="shared" si="1"/>
        <v>3.3333333333333321</v>
      </c>
    </row>
    <row r="26" spans="1:7">
      <c r="A26" s="106">
        <v>0.14583333333333301</v>
      </c>
      <c r="B26" s="107">
        <v>9.2499999999999995E-3</v>
      </c>
      <c r="C26" s="107">
        <v>9.2499999999999995E-3</v>
      </c>
      <c r="D26" s="105">
        <f t="shared" si="0"/>
        <v>99999</v>
      </c>
      <c r="G26">
        <f t="shared" si="1"/>
        <v>3.4999999999999987</v>
      </c>
    </row>
    <row r="27" spans="1:7">
      <c r="A27" s="106">
        <v>0.15277777777777801</v>
      </c>
      <c r="B27" s="107">
        <v>9.4999999999999998E-3</v>
      </c>
      <c r="C27" s="107">
        <v>9.4999999999999998E-3</v>
      </c>
      <c r="D27" s="105">
        <f t="shared" si="0"/>
        <v>99999</v>
      </c>
      <c r="G27">
        <f t="shared" si="1"/>
        <v>3.6666666666666652</v>
      </c>
    </row>
    <row r="28" spans="1:7">
      <c r="A28" s="106">
        <v>0.15972222222222199</v>
      </c>
      <c r="B28" s="107">
        <v>9.4999999999999998E-3</v>
      </c>
      <c r="C28" s="107">
        <v>9.4999999999999998E-3</v>
      </c>
      <c r="D28" s="105">
        <f t="shared" si="0"/>
        <v>99999</v>
      </c>
      <c r="G28">
        <f t="shared" si="1"/>
        <v>3.8333333333333317</v>
      </c>
    </row>
    <row r="29" spans="1:7">
      <c r="A29" s="106">
        <v>0.16666666666666699</v>
      </c>
      <c r="B29" s="107">
        <v>9.75E-3</v>
      </c>
      <c r="C29" s="107">
        <v>9.75E-3</v>
      </c>
      <c r="D29" s="105">
        <f t="shared" si="0"/>
        <v>99999</v>
      </c>
      <c r="G29">
        <f t="shared" si="1"/>
        <v>3.9999999999999982</v>
      </c>
    </row>
    <row r="30" spans="1:7">
      <c r="A30" s="106">
        <v>0.17361111111111099</v>
      </c>
      <c r="B30" s="107">
        <v>9.75E-3</v>
      </c>
      <c r="C30" s="107">
        <v>9.75E-3</v>
      </c>
      <c r="D30" s="105">
        <f t="shared" si="0"/>
        <v>99999</v>
      </c>
      <c r="G30">
        <f t="shared" si="1"/>
        <v>4.1666666666666652</v>
      </c>
    </row>
    <row r="31" spans="1:7">
      <c r="A31" s="106">
        <v>0.180555555555556</v>
      </c>
      <c r="B31" s="107">
        <v>0.01</v>
      </c>
      <c r="C31" s="107">
        <v>0.01</v>
      </c>
      <c r="D31" s="105">
        <f t="shared" si="0"/>
        <v>99999</v>
      </c>
      <c r="G31">
        <f t="shared" si="1"/>
        <v>4.3333333333333321</v>
      </c>
    </row>
    <row r="32" spans="1:7">
      <c r="A32" s="106">
        <v>0.1875</v>
      </c>
      <c r="B32" s="107">
        <v>0.01</v>
      </c>
      <c r="C32" s="107">
        <v>0.01</v>
      </c>
      <c r="D32" s="105">
        <f t="shared" si="0"/>
        <v>99999</v>
      </c>
      <c r="G32">
        <f t="shared" si="1"/>
        <v>4.4999999999999991</v>
      </c>
    </row>
    <row r="33" spans="1:7">
      <c r="A33" s="106">
        <v>0.194444444444444</v>
      </c>
      <c r="B33" s="107">
        <v>1.025E-2</v>
      </c>
      <c r="C33" s="107">
        <v>1.025E-2</v>
      </c>
      <c r="D33" s="105">
        <f t="shared" si="0"/>
        <v>99999</v>
      </c>
      <c r="G33">
        <f t="shared" si="1"/>
        <v>4.6666666666666661</v>
      </c>
    </row>
    <row r="34" spans="1:7">
      <c r="A34" s="106">
        <v>0.20138888888888901</v>
      </c>
      <c r="B34" s="107">
        <v>1.0500000000000001E-2</v>
      </c>
      <c r="C34" s="107">
        <v>1.0500000000000001E-2</v>
      </c>
      <c r="D34" s="105">
        <f t="shared" si="0"/>
        <v>99999</v>
      </c>
      <c r="G34">
        <f t="shared" si="1"/>
        <v>4.833333333333333</v>
      </c>
    </row>
    <row r="35" spans="1:7">
      <c r="A35" s="106">
        <v>0.20833333333333301</v>
      </c>
      <c r="B35" s="107">
        <v>1.0500000000000001E-2</v>
      </c>
      <c r="C35" s="107">
        <v>1.0500000000000001E-2</v>
      </c>
      <c r="D35" s="105">
        <f t="shared" si="0"/>
        <v>99999</v>
      </c>
      <c r="G35">
        <f t="shared" si="1"/>
        <v>5</v>
      </c>
    </row>
    <row r="36" spans="1:7">
      <c r="A36" s="106">
        <v>0.21527777777777801</v>
      </c>
      <c r="B36" s="107">
        <v>1.0749999999999999E-2</v>
      </c>
      <c r="C36" s="107">
        <v>1.0749999999999999E-2</v>
      </c>
      <c r="D36" s="105">
        <f t="shared" si="0"/>
        <v>99999</v>
      </c>
      <c r="G36">
        <f t="shared" si="1"/>
        <v>5.166666666666667</v>
      </c>
    </row>
    <row r="37" spans="1:7">
      <c r="A37" s="106">
        <v>0.22222222222222199</v>
      </c>
      <c r="B37" s="107">
        <v>1.0999999999999999E-2</v>
      </c>
      <c r="C37" s="107">
        <v>1.0999999999999999E-2</v>
      </c>
      <c r="D37" s="105">
        <f t="shared" si="0"/>
        <v>99999</v>
      </c>
      <c r="G37">
        <f t="shared" si="1"/>
        <v>5.3333333333333339</v>
      </c>
    </row>
    <row r="38" spans="1:7">
      <c r="A38" s="106">
        <v>0.22916666666666699</v>
      </c>
      <c r="B38" s="107">
        <v>1.0999999999999999E-2</v>
      </c>
      <c r="C38" s="107">
        <v>1.0999999999999999E-2</v>
      </c>
      <c r="D38" s="105">
        <f t="shared" si="0"/>
        <v>99999</v>
      </c>
      <c r="G38">
        <f t="shared" si="1"/>
        <v>5.5000000000000009</v>
      </c>
    </row>
    <row r="39" spans="1:7">
      <c r="A39" s="106">
        <v>0.23611111111111099</v>
      </c>
      <c r="B39" s="107">
        <v>1.125E-2</v>
      </c>
      <c r="C39" s="107">
        <v>1.125E-2</v>
      </c>
      <c r="D39" s="105">
        <f t="shared" si="0"/>
        <v>99999</v>
      </c>
      <c r="G39">
        <f t="shared" si="1"/>
        <v>5.6666666666666679</v>
      </c>
    </row>
    <row r="40" spans="1:7">
      <c r="A40" s="106">
        <v>0.243055555555556</v>
      </c>
      <c r="B40" s="107">
        <v>1.15E-2</v>
      </c>
      <c r="C40" s="107">
        <v>1.15E-2</v>
      </c>
      <c r="D40" s="105">
        <f t="shared" si="0"/>
        <v>99999</v>
      </c>
      <c r="G40">
        <f t="shared" si="1"/>
        <v>5.8333333333333348</v>
      </c>
    </row>
    <row r="41" spans="1:7">
      <c r="A41" s="106">
        <v>0.25</v>
      </c>
      <c r="B41" s="107">
        <v>1.175E-2</v>
      </c>
      <c r="C41" s="107">
        <v>1.175E-2</v>
      </c>
      <c r="D41" s="105">
        <f t="shared" si="0"/>
        <v>99999</v>
      </c>
      <c r="G41">
        <f t="shared" si="1"/>
        <v>6.0000000000000018</v>
      </c>
    </row>
    <row r="42" spans="1:7">
      <c r="A42" s="106">
        <v>0.25694444444444398</v>
      </c>
      <c r="B42" s="107">
        <v>1.2E-2</v>
      </c>
      <c r="C42" s="107">
        <v>1.2E-2</v>
      </c>
      <c r="D42" s="105">
        <f t="shared" si="0"/>
        <v>99999</v>
      </c>
      <c r="G42">
        <f t="shared" si="1"/>
        <v>6.1666666666666687</v>
      </c>
    </row>
    <row r="43" spans="1:7">
      <c r="A43" s="106">
        <v>0.26388888888888901</v>
      </c>
      <c r="B43" s="107">
        <v>1.225E-2</v>
      </c>
      <c r="C43" s="107">
        <v>1.225E-2</v>
      </c>
      <c r="D43" s="105">
        <f t="shared" si="0"/>
        <v>99999</v>
      </c>
      <c r="G43">
        <f t="shared" si="1"/>
        <v>6.3333333333333357</v>
      </c>
    </row>
    <row r="44" spans="1:7">
      <c r="A44" s="106">
        <v>0.27083333333333298</v>
      </c>
      <c r="B44" s="107">
        <v>1.2500000000000001E-2</v>
      </c>
      <c r="C44" s="107">
        <v>1.2500000000000001E-2</v>
      </c>
      <c r="D44" s="105">
        <f t="shared" si="0"/>
        <v>99999</v>
      </c>
      <c r="G44">
        <f t="shared" si="1"/>
        <v>6.5000000000000027</v>
      </c>
    </row>
    <row r="45" spans="1:7">
      <c r="A45" s="106">
        <v>0.27777777777777801</v>
      </c>
      <c r="B45" s="107">
        <v>1.2749999999999999E-2</v>
      </c>
      <c r="C45" s="107">
        <v>1.2749999999999999E-2</v>
      </c>
      <c r="D45" s="105">
        <f t="shared" si="0"/>
        <v>99999</v>
      </c>
      <c r="G45">
        <f t="shared" si="1"/>
        <v>6.6666666666666696</v>
      </c>
    </row>
    <row r="46" spans="1:7">
      <c r="A46" s="106">
        <v>0.28472222222222199</v>
      </c>
      <c r="B46" s="107">
        <v>1.2999999999999999E-2</v>
      </c>
      <c r="C46" s="107">
        <v>1.2999999999999999E-2</v>
      </c>
      <c r="D46" s="105">
        <f t="shared" si="0"/>
        <v>99999</v>
      </c>
      <c r="G46">
        <f t="shared" si="1"/>
        <v>6.8333333333333366</v>
      </c>
    </row>
    <row r="47" spans="1:7">
      <c r="A47" s="106">
        <v>0.29166666666666702</v>
      </c>
      <c r="B47" s="107">
        <v>1.325E-2</v>
      </c>
      <c r="C47" s="107">
        <v>1.325E-2</v>
      </c>
      <c r="D47" s="105">
        <f t="shared" si="0"/>
        <v>99999</v>
      </c>
      <c r="G47">
        <f t="shared" si="1"/>
        <v>7.0000000000000036</v>
      </c>
    </row>
    <row r="48" spans="1:7">
      <c r="A48" s="106">
        <v>0.29861111111111099</v>
      </c>
      <c r="B48" s="107">
        <v>1.35E-2</v>
      </c>
      <c r="C48" s="107">
        <v>1.35E-2</v>
      </c>
      <c r="D48" s="105">
        <f t="shared" si="0"/>
        <v>99999</v>
      </c>
      <c r="G48">
        <f t="shared" si="1"/>
        <v>7.1666666666666705</v>
      </c>
    </row>
    <row r="49" spans="1:7">
      <c r="A49" s="106">
        <v>0.30555555555555602</v>
      </c>
      <c r="B49" s="107">
        <v>1.375E-2</v>
      </c>
      <c r="C49" s="107">
        <v>1.375E-2</v>
      </c>
      <c r="D49" s="105">
        <f t="shared" si="0"/>
        <v>99999</v>
      </c>
      <c r="G49">
        <f t="shared" si="1"/>
        <v>7.3333333333333375</v>
      </c>
    </row>
    <row r="50" spans="1:7">
      <c r="A50" s="106">
        <v>0.3125</v>
      </c>
      <c r="B50" s="107">
        <v>1.4250000000000001E-2</v>
      </c>
      <c r="C50" s="107">
        <v>1.4250000000000001E-2</v>
      </c>
      <c r="D50" s="105">
        <f t="shared" si="0"/>
        <v>99999</v>
      </c>
      <c r="G50">
        <f t="shared" si="1"/>
        <v>7.5000000000000044</v>
      </c>
    </row>
    <row r="51" spans="1:7">
      <c r="A51" s="106">
        <v>0.31944444444444398</v>
      </c>
      <c r="B51" s="107">
        <v>1.4500000000000001E-2</v>
      </c>
      <c r="C51" s="107">
        <v>1.4500000000000001E-2</v>
      </c>
      <c r="D51" s="105">
        <f t="shared" si="0"/>
        <v>99999</v>
      </c>
      <c r="G51">
        <f t="shared" si="1"/>
        <v>7.6666666666666714</v>
      </c>
    </row>
    <row r="52" spans="1:7">
      <c r="A52" s="106">
        <v>0.32638888888888901</v>
      </c>
      <c r="B52" s="107">
        <v>1.4999999999999999E-2</v>
      </c>
      <c r="C52" s="107">
        <v>1.4999999999999999E-2</v>
      </c>
      <c r="D52" s="105">
        <f t="shared" si="0"/>
        <v>99999</v>
      </c>
      <c r="G52">
        <f t="shared" si="1"/>
        <v>7.8333333333333384</v>
      </c>
    </row>
    <row r="53" spans="1:7">
      <c r="A53" s="106">
        <v>0.33333333333333298</v>
      </c>
      <c r="B53" s="107">
        <v>1.55E-2</v>
      </c>
      <c r="C53" s="107">
        <v>1.55E-2</v>
      </c>
      <c r="D53" s="105">
        <f t="shared" si="0"/>
        <v>99999</v>
      </c>
      <c r="G53">
        <f t="shared" si="1"/>
        <v>8.0000000000000053</v>
      </c>
    </row>
    <row r="54" spans="1:7">
      <c r="A54" s="106">
        <v>0.34027777777777801</v>
      </c>
      <c r="B54" s="107">
        <v>1.575E-2</v>
      </c>
      <c r="C54" s="107">
        <v>1.575E-2</v>
      </c>
      <c r="D54" s="105">
        <f t="shared" si="0"/>
        <v>99999</v>
      </c>
      <c r="G54">
        <f t="shared" si="1"/>
        <v>8.1666666666666714</v>
      </c>
    </row>
    <row r="55" spans="1:7">
      <c r="A55" s="106">
        <v>0.34722222222222199</v>
      </c>
      <c r="B55" s="107">
        <v>1.6250000000000001E-2</v>
      </c>
      <c r="C55" s="107">
        <v>1.6250000000000001E-2</v>
      </c>
      <c r="D55" s="105">
        <f t="shared" si="0"/>
        <v>99999</v>
      </c>
      <c r="G55">
        <f t="shared" si="1"/>
        <v>8.3333333333333375</v>
      </c>
    </row>
    <row r="56" spans="1:7">
      <c r="A56" s="106">
        <v>0.35416666666666702</v>
      </c>
      <c r="B56" s="107">
        <v>1.6750000000000001E-2</v>
      </c>
      <c r="C56" s="107">
        <v>1.6750000000000001E-2</v>
      </c>
      <c r="D56" s="105">
        <f t="shared" si="0"/>
        <v>99999</v>
      </c>
      <c r="G56">
        <f t="shared" si="1"/>
        <v>8.5000000000000036</v>
      </c>
    </row>
    <row r="57" spans="1:7">
      <c r="A57" s="106">
        <v>0.36111111111111099</v>
      </c>
      <c r="B57" s="107">
        <v>1.7500000000000002E-2</v>
      </c>
      <c r="C57" s="107">
        <v>1.7500000000000002E-2</v>
      </c>
      <c r="D57" s="105">
        <f t="shared" si="0"/>
        <v>99999</v>
      </c>
      <c r="G57">
        <f t="shared" si="1"/>
        <v>8.6666666666666696</v>
      </c>
    </row>
    <row r="58" spans="1:7">
      <c r="A58" s="106">
        <v>0.36805555555555602</v>
      </c>
      <c r="B58" s="107">
        <v>1.7999999999999999E-2</v>
      </c>
      <c r="C58" s="107">
        <v>1.7999999999999999E-2</v>
      </c>
      <c r="D58" s="105">
        <f t="shared" si="0"/>
        <v>99999</v>
      </c>
      <c r="G58">
        <f t="shared" si="1"/>
        <v>8.8333333333333357</v>
      </c>
    </row>
    <row r="59" spans="1:7">
      <c r="A59" s="106">
        <v>0.375</v>
      </c>
      <c r="B59" s="107">
        <v>1.8749999999999999E-2</v>
      </c>
      <c r="C59" s="107">
        <v>1.8749999999999999E-2</v>
      </c>
      <c r="D59" s="105">
        <f t="shared" si="0"/>
        <v>99999</v>
      </c>
      <c r="G59">
        <f t="shared" si="1"/>
        <v>9.0000000000000018</v>
      </c>
    </row>
    <row r="60" spans="1:7">
      <c r="A60" s="106">
        <v>0.38194444444444398</v>
      </c>
      <c r="B60" s="107">
        <v>1.95E-2</v>
      </c>
      <c r="C60" s="107">
        <v>1.95E-2</v>
      </c>
      <c r="D60" s="105">
        <f t="shared" si="0"/>
        <v>99999</v>
      </c>
      <c r="G60">
        <f t="shared" si="1"/>
        <v>9.1666666666666679</v>
      </c>
    </row>
    <row r="61" spans="1:7">
      <c r="A61" s="106">
        <v>0.38888888888888901</v>
      </c>
      <c r="B61" s="107">
        <v>2.0250000000000001E-2</v>
      </c>
      <c r="C61" s="107">
        <v>2.0250000000000001E-2</v>
      </c>
      <c r="D61" s="105">
        <f t="shared" si="0"/>
        <v>99999</v>
      </c>
      <c r="G61">
        <f t="shared" si="1"/>
        <v>9.3333333333333339</v>
      </c>
    </row>
    <row r="62" spans="1:7">
      <c r="A62" s="106">
        <v>0.39583333333333298</v>
      </c>
      <c r="B62" s="107">
        <v>2.1250000000000002E-2</v>
      </c>
      <c r="C62" s="107">
        <v>2.1250000000000002E-2</v>
      </c>
      <c r="D62" s="105">
        <f t="shared" si="0"/>
        <v>99999</v>
      </c>
      <c r="G62">
        <f t="shared" si="1"/>
        <v>9.5</v>
      </c>
    </row>
    <row r="63" spans="1:7">
      <c r="A63" s="106">
        <v>0.40277777777777801</v>
      </c>
      <c r="B63" s="107">
        <v>2.2249999999999999E-2</v>
      </c>
      <c r="C63" s="107">
        <v>2.2249999999999999E-2</v>
      </c>
      <c r="D63" s="105">
        <f t="shared" si="0"/>
        <v>99999</v>
      </c>
      <c r="G63">
        <f t="shared" si="1"/>
        <v>9.6666666666666661</v>
      </c>
    </row>
    <row r="64" spans="1:7">
      <c r="A64" s="106">
        <v>0.40972222222222199</v>
      </c>
      <c r="B64" s="107">
        <v>2.325E-2</v>
      </c>
      <c r="C64" s="107">
        <v>2.325E-2</v>
      </c>
      <c r="D64" s="105">
        <f t="shared" si="0"/>
        <v>99999</v>
      </c>
      <c r="G64">
        <f t="shared" si="1"/>
        <v>9.8333333333333321</v>
      </c>
    </row>
    <row r="65" spans="1:7">
      <c r="A65" s="106">
        <v>0.41666666666666702</v>
      </c>
      <c r="B65" s="107">
        <v>2.4500000000000001E-2</v>
      </c>
      <c r="C65" s="107">
        <v>2.4500000000000001E-2</v>
      </c>
      <c r="D65" s="105">
        <f t="shared" si="0"/>
        <v>99999</v>
      </c>
      <c r="G65">
        <f t="shared" si="1"/>
        <v>9.9999999999999982</v>
      </c>
    </row>
    <row r="66" spans="1:7">
      <c r="A66" s="106">
        <v>0.42361111111111099</v>
      </c>
      <c r="B66" s="107">
        <v>2.5999999999999999E-2</v>
      </c>
      <c r="C66" s="107">
        <v>2.5999999999999999E-2</v>
      </c>
      <c r="D66" s="105">
        <f t="shared" si="0"/>
        <v>99999</v>
      </c>
      <c r="G66">
        <f t="shared" si="1"/>
        <v>10.166666666666664</v>
      </c>
    </row>
    <row r="67" spans="1:7">
      <c r="A67" s="106">
        <v>0.43055555555555602</v>
      </c>
      <c r="B67" s="107">
        <v>2.775E-2</v>
      </c>
      <c r="C67" s="107">
        <v>2.775E-2</v>
      </c>
      <c r="D67" s="105">
        <f t="shared" si="0"/>
        <v>99999</v>
      </c>
      <c r="G67">
        <f t="shared" si="1"/>
        <v>10.33333333333333</v>
      </c>
    </row>
    <row r="68" spans="1:7">
      <c r="A68" s="106">
        <v>0.4375</v>
      </c>
      <c r="B68" s="107">
        <v>2.9749999999999999E-2</v>
      </c>
      <c r="C68" s="107">
        <v>2.9749999999999999E-2</v>
      </c>
      <c r="D68" s="105">
        <f t="shared" si="0"/>
        <v>99999</v>
      </c>
      <c r="G68">
        <f t="shared" si="1"/>
        <v>10.499999999999996</v>
      </c>
    </row>
    <row r="69" spans="1:7">
      <c r="A69" s="106">
        <v>0.44444444444444398</v>
      </c>
      <c r="B69" s="107">
        <v>3.2250000000000001E-2</v>
      </c>
      <c r="C69" s="107">
        <v>3.2250000000000001E-2</v>
      </c>
      <c r="D69" s="105">
        <f t="shared" si="0"/>
        <v>99999</v>
      </c>
      <c r="G69">
        <f t="shared" si="1"/>
        <v>10.666666666666663</v>
      </c>
    </row>
    <row r="70" spans="1:7">
      <c r="A70" s="106">
        <v>0.45138888888888901</v>
      </c>
      <c r="B70" s="107">
        <v>3.5249999999999997E-2</v>
      </c>
      <c r="C70" s="107">
        <v>3.5249999999999997E-2</v>
      </c>
      <c r="D70" s="105">
        <f t="shared" si="0"/>
        <v>99999</v>
      </c>
      <c r="G70">
        <f t="shared" si="1"/>
        <v>10.833333333333329</v>
      </c>
    </row>
    <row r="71" spans="1:7">
      <c r="A71" s="106">
        <v>0.45833333333333298</v>
      </c>
      <c r="B71" s="107">
        <v>3.925E-2</v>
      </c>
      <c r="C71" s="107">
        <v>3.925E-2</v>
      </c>
      <c r="D71" s="105">
        <f t="shared" ref="D71:D134" si="2">D70</f>
        <v>99999</v>
      </c>
      <c r="G71">
        <f t="shared" ref="G71:G134" si="3">G70+1/6</f>
        <v>10.999999999999995</v>
      </c>
    </row>
    <row r="72" spans="1:7">
      <c r="A72" s="106">
        <v>0.46527777777777801</v>
      </c>
      <c r="B72" s="107">
        <v>4.4249999999999998E-2</v>
      </c>
      <c r="C72" s="107">
        <v>4.4249999999999998E-2</v>
      </c>
      <c r="D72" s="105">
        <f t="shared" si="2"/>
        <v>99999</v>
      </c>
      <c r="G72">
        <f t="shared" si="3"/>
        <v>11.166666666666661</v>
      </c>
    </row>
    <row r="73" spans="1:7">
      <c r="A73" s="106">
        <v>0.47222222222222199</v>
      </c>
      <c r="B73" s="107">
        <v>5.1249999999999997E-2</v>
      </c>
      <c r="C73" s="107">
        <v>5.1249999999999997E-2</v>
      </c>
      <c r="D73" s="105">
        <f t="shared" si="2"/>
        <v>99999</v>
      </c>
      <c r="G73">
        <f t="shared" si="3"/>
        <v>11.333333333333327</v>
      </c>
    </row>
    <row r="74" spans="1:7">
      <c r="A74" s="106">
        <v>0.47916666666666702</v>
      </c>
      <c r="B74" s="107">
        <v>6.1749999999999999E-2</v>
      </c>
      <c r="C74" s="107">
        <v>6.1749999999999999E-2</v>
      </c>
      <c r="D74" s="105">
        <f t="shared" si="2"/>
        <v>99999</v>
      </c>
      <c r="G74">
        <f t="shared" si="3"/>
        <v>11.499999999999993</v>
      </c>
    </row>
    <row r="75" spans="1:7">
      <c r="A75" s="106">
        <v>0.48611111111111099</v>
      </c>
      <c r="B75" s="107">
        <v>8.0250000000000002E-2</v>
      </c>
      <c r="C75" s="107">
        <v>8.0250000000000002E-2</v>
      </c>
      <c r="D75" s="105">
        <f t="shared" si="2"/>
        <v>99999</v>
      </c>
      <c r="G75">
        <f t="shared" si="3"/>
        <v>11.666666666666659</v>
      </c>
    </row>
    <row r="76" spans="1:7">
      <c r="A76" s="106">
        <v>0.49305555555555602</v>
      </c>
      <c r="B76" s="107">
        <v>0.1215</v>
      </c>
      <c r="C76" s="107">
        <v>0.1215</v>
      </c>
      <c r="D76" s="105">
        <f t="shared" si="2"/>
        <v>99999</v>
      </c>
      <c r="G76">
        <f t="shared" si="3"/>
        <v>11.833333333333325</v>
      </c>
    </row>
    <row r="77" spans="1:7">
      <c r="A77" s="106">
        <v>0.5</v>
      </c>
      <c r="B77" s="107">
        <v>0.43075000000000002</v>
      </c>
      <c r="C77" s="107">
        <v>0.43075000000000002</v>
      </c>
      <c r="D77" s="105">
        <f t="shared" si="2"/>
        <v>99999</v>
      </c>
      <c r="G77">
        <f t="shared" si="3"/>
        <v>11.999999999999991</v>
      </c>
    </row>
    <row r="78" spans="1:7">
      <c r="A78" s="106">
        <v>0.50694444444444398</v>
      </c>
      <c r="B78" s="107">
        <v>0.17449999999999999</v>
      </c>
      <c r="C78" s="107">
        <v>0.17449999999999999</v>
      </c>
      <c r="D78" s="105">
        <f t="shared" si="2"/>
        <v>99999</v>
      </c>
      <c r="G78">
        <f t="shared" si="3"/>
        <v>12.166666666666657</v>
      </c>
    </row>
    <row r="79" spans="1:7">
      <c r="A79" s="106">
        <v>0.51388888888888895</v>
      </c>
      <c r="B79" s="107">
        <v>9.5750000000000002E-2</v>
      </c>
      <c r="C79" s="107">
        <v>9.5750000000000002E-2</v>
      </c>
      <c r="D79" s="105">
        <f t="shared" si="2"/>
        <v>99999</v>
      </c>
      <c r="G79">
        <f t="shared" si="3"/>
        <v>12.333333333333323</v>
      </c>
    </row>
    <row r="80" spans="1:7">
      <c r="A80" s="106">
        <v>0.52083333333333304</v>
      </c>
      <c r="B80" s="107">
        <v>6.9500000000000006E-2</v>
      </c>
      <c r="C80" s="107">
        <v>6.9500000000000006E-2</v>
      </c>
      <c r="D80" s="105">
        <f t="shared" si="2"/>
        <v>99999</v>
      </c>
      <c r="G80">
        <f t="shared" si="3"/>
        <v>12.499999999999989</v>
      </c>
    </row>
    <row r="81" spans="1:7">
      <c r="A81" s="106">
        <v>0.52777777777777801</v>
      </c>
      <c r="B81" s="107">
        <v>5.6000000000000001E-2</v>
      </c>
      <c r="C81" s="107">
        <v>5.6000000000000001E-2</v>
      </c>
      <c r="D81" s="105">
        <f t="shared" si="2"/>
        <v>99999</v>
      </c>
      <c r="G81">
        <f t="shared" si="3"/>
        <v>12.666666666666655</v>
      </c>
    </row>
    <row r="82" spans="1:7">
      <c r="A82" s="106">
        <v>0.53472222222222199</v>
      </c>
      <c r="B82" s="107">
        <v>4.7500000000000001E-2</v>
      </c>
      <c r="C82" s="107">
        <v>4.7500000000000001E-2</v>
      </c>
      <c r="D82" s="105">
        <f t="shared" si="2"/>
        <v>99999</v>
      </c>
      <c r="G82">
        <f t="shared" si="3"/>
        <v>12.833333333333321</v>
      </c>
    </row>
    <row r="83" spans="1:7">
      <c r="A83" s="106">
        <v>0.54166666666666696</v>
      </c>
      <c r="B83" s="107">
        <v>4.1500000000000002E-2</v>
      </c>
      <c r="C83" s="107">
        <v>4.1500000000000002E-2</v>
      </c>
      <c r="D83" s="105">
        <f t="shared" si="2"/>
        <v>99999</v>
      </c>
      <c r="G83">
        <f t="shared" si="3"/>
        <v>12.999999999999988</v>
      </c>
    </row>
    <row r="84" spans="1:7">
      <c r="A84" s="106">
        <v>0.54861111111111105</v>
      </c>
      <c r="B84" s="107">
        <v>3.6999999999999998E-2</v>
      </c>
      <c r="C84" s="107">
        <v>3.6999999999999998E-2</v>
      </c>
      <c r="D84" s="105">
        <f t="shared" si="2"/>
        <v>99999</v>
      </c>
      <c r="G84">
        <f t="shared" si="3"/>
        <v>13.166666666666654</v>
      </c>
    </row>
    <row r="85" spans="1:7">
      <c r="A85" s="106">
        <v>0.55555555555555602</v>
      </c>
      <c r="B85" s="107">
        <v>3.3750000000000002E-2</v>
      </c>
      <c r="C85" s="107">
        <v>3.3750000000000002E-2</v>
      </c>
      <c r="D85" s="105">
        <f t="shared" si="2"/>
        <v>99999</v>
      </c>
      <c r="G85">
        <f t="shared" si="3"/>
        <v>13.33333333333332</v>
      </c>
    </row>
    <row r="86" spans="1:7">
      <c r="A86" s="106">
        <v>0.5625</v>
      </c>
      <c r="B86" s="107">
        <v>3.1E-2</v>
      </c>
      <c r="C86" s="107">
        <v>3.1E-2</v>
      </c>
      <c r="D86" s="105">
        <f t="shared" si="2"/>
        <v>99999</v>
      </c>
      <c r="G86">
        <f t="shared" si="3"/>
        <v>13.499999999999986</v>
      </c>
    </row>
    <row r="87" spans="1:7">
      <c r="A87" s="106">
        <v>0.56944444444444398</v>
      </c>
      <c r="B87" s="107">
        <v>2.8750000000000001E-2</v>
      </c>
      <c r="C87" s="107">
        <v>2.8750000000000001E-2</v>
      </c>
      <c r="D87" s="105">
        <f t="shared" si="2"/>
        <v>99999</v>
      </c>
      <c r="G87">
        <f t="shared" si="3"/>
        <v>13.666666666666652</v>
      </c>
    </row>
    <row r="88" spans="1:7">
      <c r="A88" s="106">
        <v>0.57638888888888895</v>
      </c>
      <c r="B88" s="107">
        <v>2.7E-2</v>
      </c>
      <c r="C88" s="107">
        <v>2.7E-2</v>
      </c>
      <c r="D88" s="105">
        <f t="shared" si="2"/>
        <v>99999</v>
      </c>
      <c r="G88">
        <f t="shared" si="3"/>
        <v>13.833333333333318</v>
      </c>
    </row>
    <row r="89" spans="1:7">
      <c r="A89" s="106">
        <v>0.58333333333333304</v>
      </c>
      <c r="B89" s="107">
        <v>2.5250000000000002E-2</v>
      </c>
      <c r="C89" s="107">
        <v>2.5250000000000002E-2</v>
      </c>
      <c r="D89" s="105">
        <f t="shared" si="2"/>
        <v>99999</v>
      </c>
      <c r="G89">
        <f t="shared" si="3"/>
        <v>13.999999999999984</v>
      </c>
    </row>
    <row r="90" spans="1:7">
      <c r="A90" s="106">
        <v>0.59027777777777801</v>
      </c>
      <c r="B90" s="107">
        <v>2.4E-2</v>
      </c>
      <c r="C90" s="107">
        <v>2.4E-2</v>
      </c>
      <c r="D90" s="105">
        <f t="shared" si="2"/>
        <v>99999</v>
      </c>
      <c r="G90">
        <f t="shared" si="3"/>
        <v>14.16666666666665</v>
      </c>
    </row>
    <row r="91" spans="1:7">
      <c r="A91" s="106">
        <v>0.59722222222222199</v>
      </c>
      <c r="B91" s="107">
        <v>2.2749999999999999E-2</v>
      </c>
      <c r="C91" s="107">
        <v>2.2749999999999999E-2</v>
      </c>
      <c r="D91" s="105">
        <f t="shared" si="2"/>
        <v>99999</v>
      </c>
      <c r="G91">
        <f t="shared" si="3"/>
        <v>14.333333333333316</v>
      </c>
    </row>
    <row r="92" spans="1:7">
      <c r="A92" s="106">
        <v>0.60416666666666696</v>
      </c>
      <c r="B92" s="107">
        <v>2.1749999999999999E-2</v>
      </c>
      <c r="C92" s="107">
        <v>2.1749999999999999E-2</v>
      </c>
      <c r="D92" s="105">
        <f t="shared" si="2"/>
        <v>99999</v>
      </c>
      <c r="G92">
        <f t="shared" si="3"/>
        <v>14.499999999999982</v>
      </c>
    </row>
    <row r="93" spans="1:7">
      <c r="A93" s="106">
        <v>0.61111111111111105</v>
      </c>
      <c r="B93" s="107">
        <v>2.0750000000000001E-2</v>
      </c>
      <c r="C93" s="107">
        <v>2.0750000000000001E-2</v>
      </c>
      <c r="D93" s="105">
        <f t="shared" si="2"/>
        <v>99999</v>
      </c>
      <c r="G93">
        <f t="shared" si="3"/>
        <v>14.666666666666648</v>
      </c>
    </row>
    <row r="94" spans="1:7">
      <c r="A94" s="106">
        <v>0.61805555555555503</v>
      </c>
      <c r="B94" s="107">
        <v>1.975E-2</v>
      </c>
      <c r="C94" s="107">
        <v>1.975E-2</v>
      </c>
      <c r="D94" s="105">
        <f t="shared" si="2"/>
        <v>99999</v>
      </c>
      <c r="G94">
        <f t="shared" si="3"/>
        <v>14.833333333333314</v>
      </c>
    </row>
    <row r="95" spans="1:7">
      <c r="A95" s="106">
        <v>0.625</v>
      </c>
      <c r="B95" s="107">
        <v>1.9E-2</v>
      </c>
      <c r="C95" s="107">
        <v>1.9E-2</v>
      </c>
      <c r="D95" s="105">
        <f t="shared" si="2"/>
        <v>99999</v>
      </c>
      <c r="G95">
        <f t="shared" si="3"/>
        <v>14.99999999999998</v>
      </c>
    </row>
    <row r="96" spans="1:7">
      <c r="A96" s="106">
        <v>0.63194444444444398</v>
      </c>
      <c r="B96" s="107">
        <v>1.8249999999999999E-2</v>
      </c>
      <c r="C96" s="107">
        <v>1.8249999999999999E-2</v>
      </c>
      <c r="D96" s="105">
        <f t="shared" si="2"/>
        <v>99999</v>
      </c>
      <c r="G96">
        <f t="shared" si="3"/>
        <v>15.166666666666647</v>
      </c>
    </row>
    <row r="97" spans="1:7">
      <c r="A97" s="106">
        <v>0.63888888888888895</v>
      </c>
      <c r="B97" s="107">
        <v>1.7749999999999998E-2</v>
      </c>
      <c r="C97" s="107">
        <v>1.7749999999999998E-2</v>
      </c>
      <c r="D97" s="105">
        <f t="shared" si="2"/>
        <v>99999</v>
      </c>
      <c r="G97">
        <f t="shared" si="3"/>
        <v>15.333333333333313</v>
      </c>
    </row>
    <row r="98" spans="1:7">
      <c r="A98" s="106">
        <v>0.64583333333333304</v>
      </c>
      <c r="B98" s="107">
        <v>1.7000000000000001E-2</v>
      </c>
      <c r="C98" s="107">
        <v>1.7000000000000001E-2</v>
      </c>
      <c r="D98" s="105">
        <f t="shared" si="2"/>
        <v>99999</v>
      </c>
      <c r="G98">
        <f t="shared" si="3"/>
        <v>15.499999999999979</v>
      </c>
    </row>
    <row r="99" spans="1:7">
      <c r="A99" s="106">
        <v>0.65277777777777801</v>
      </c>
      <c r="B99" s="107">
        <v>1.6500000000000001E-2</v>
      </c>
      <c r="C99" s="107">
        <v>1.6500000000000001E-2</v>
      </c>
      <c r="D99" s="105">
        <f t="shared" si="2"/>
        <v>99999</v>
      </c>
      <c r="G99">
        <f t="shared" si="3"/>
        <v>15.666666666666645</v>
      </c>
    </row>
    <row r="100" spans="1:7">
      <c r="A100" s="106">
        <v>0.65972222222222199</v>
      </c>
      <c r="B100" s="107">
        <v>1.6E-2</v>
      </c>
      <c r="C100" s="107">
        <v>1.6E-2</v>
      </c>
      <c r="D100" s="105">
        <f t="shared" si="2"/>
        <v>99999</v>
      </c>
      <c r="G100">
        <f t="shared" si="3"/>
        <v>15.833333333333311</v>
      </c>
    </row>
    <row r="101" spans="1:7">
      <c r="A101" s="106">
        <v>0.66666666666666696</v>
      </c>
      <c r="B101" s="107">
        <v>1.55E-2</v>
      </c>
      <c r="C101" s="107">
        <v>1.55E-2</v>
      </c>
      <c r="D101" s="105">
        <f t="shared" si="2"/>
        <v>99999</v>
      </c>
      <c r="G101">
        <f t="shared" si="3"/>
        <v>15.999999999999977</v>
      </c>
    </row>
    <row r="102" spans="1:7">
      <c r="A102" s="106">
        <v>0.67361111111111105</v>
      </c>
      <c r="B102" s="107">
        <v>1.525E-2</v>
      </c>
      <c r="C102" s="107">
        <v>1.525E-2</v>
      </c>
      <c r="D102" s="105">
        <f t="shared" si="2"/>
        <v>99999</v>
      </c>
      <c r="G102">
        <f t="shared" si="3"/>
        <v>16.166666666666643</v>
      </c>
    </row>
    <row r="103" spans="1:7">
      <c r="A103" s="106">
        <v>0.68055555555555503</v>
      </c>
      <c r="B103" s="107">
        <v>1.4749999999999999E-2</v>
      </c>
      <c r="C103" s="107">
        <v>1.4749999999999999E-2</v>
      </c>
      <c r="D103" s="105">
        <f t="shared" si="2"/>
        <v>99999</v>
      </c>
      <c r="G103">
        <f t="shared" si="3"/>
        <v>16.333333333333311</v>
      </c>
    </row>
    <row r="104" spans="1:7">
      <c r="A104" s="106">
        <v>0.6875</v>
      </c>
      <c r="B104" s="107">
        <v>1.4500000000000001E-2</v>
      </c>
      <c r="C104" s="107">
        <v>1.4500000000000001E-2</v>
      </c>
      <c r="D104" s="105">
        <f t="shared" si="2"/>
        <v>99999</v>
      </c>
      <c r="G104">
        <f t="shared" si="3"/>
        <v>16.499999999999979</v>
      </c>
    </row>
    <row r="105" spans="1:7">
      <c r="A105" s="106">
        <v>0.69444444444444398</v>
      </c>
      <c r="B105" s="107">
        <v>1.4E-2</v>
      </c>
      <c r="C105" s="107">
        <v>1.4E-2</v>
      </c>
      <c r="D105" s="105">
        <f t="shared" si="2"/>
        <v>99999</v>
      </c>
      <c r="G105">
        <f t="shared" si="3"/>
        <v>16.666666666666647</v>
      </c>
    </row>
    <row r="106" spans="1:7">
      <c r="A106" s="106">
        <v>0.70138888888888895</v>
      </c>
      <c r="B106" s="107">
        <v>1.375E-2</v>
      </c>
      <c r="C106" s="107">
        <v>1.375E-2</v>
      </c>
      <c r="D106" s="105">
        <f t="shared" si="2"/>
        <v>99999</v>
      </c>
      <c r="G106">
        <f t="shared" si="3"/>
        <v>16.833333333333314</v>
      </c>
    </row>
    <row r="107" spans="1:7">
      <c r="A107" s="106">
        <v>0.70833333333333304</v>
      </c>
      <c r="B107" s="107">
        <v>1.35E-2</v>
      </c>
      <c r="C107" s="107">
        <v>1.35E-2</v>
      </c>
      <c r="D107" s="105">
        <f t="shared" si="2"/>
        <v>99999</v>
      </c>
      <c r="G107">
        <f t="shared" si="3"/>
        <v>16.999999999999982</v>
      </c>
    </row>
    <row r="108" spans="1:7">
      <c r="A108" s="106">
        <v>0.71527777777777801</v>
      </c>
      <c r="B108" s="107">
        <v>1.2999999999999999E-2</v>
      </c>
      <c r="C108" s="107">
        <v>1.2999999999999999E-2</v>
      </c>
      <c r="D108" s="105">
        <f t="shared" si="2"/>
        <v>99999</v>
      </c>
      <c r="G108">
        <f t="shared" si="3"/>
        <v>17.16666666666665</v>
      </c>
    </row>
    <row r="109" spans="1:7">
      <c r="A109" s="106">
        <v>0.72222222222222199</v>
      </c>
      <c r="B109" s="107">
        <v>1.2749999999999999E-2</v>
      </c>
      <c r="C109" s="107">
        <v>1.2749999999999999E-2</v>
      </c>
      <c r="D109" s="105">
        <f t="shared" si="2"/>
        <v>99999</v>
      </c>
      <c r="G109">
        <f t="shared" si="3"/>
        <v>17.333333333333318</v>
      </c>
    </row>
    <row r="110" spans="1:7">
      <c r="A110" s="106">
        <v>0.72916666666666696</v>
      </c>
      <c r="B110" s="107">
        <v>1.2500000000000001E-2</v>
      </c>
      <c r="C110" s="107">
        <v>1.2500000000000001E-2</v>
      </c>
      <c r="D110" s="105">
        <f t="shared" si="2"/>
        <v>99999</v>
      </c>
      <c r="G110">
        <f t="shared" si="3"/>
        <v>17.499999999999986</v>
      </c>
    </row>
    <row r="111" spans="1:7">
      <c r="A111" s="106">
        <v>0.73611111111111105</v>
      </c>
      <c r="B111" s="107">
        <v>1.225E-2</v>
      </c>
      <c r="C111" s="107">
        <v>1.225E-2</v>
      </c>
      <c r="D111" s="105">
        <f t="shared" si="2"/>
        <v>99999</v>
      </c>
      <c r="G111">
        <f t="shared" si="3"/>
        <v>17.666666666666654</v>
      </c>
    </row>
    <row r="112" spans="1:7">
      <c r="A112" s="106">
        <v>0.74305555555555503</v>
      </c>
      <c r="B112" s="107">
        <v>1.2E-2</v>
      </c>
      <c r="C112" s="107">
        <v>1.2E-2</v>
      </c>
      <c r="D112" s="105">
        <f t="shared" si="2"/>
        <v>99999</v>
      </c>
      <c r="G112">
        <f t="shared" si="3"/>
        <v>17.833333333333321</v>
      </c>
    </row>
    <row r="113" spans="1:7">
      <c r="A113" s="106">
        <v>0.75</v>
      </c>
      <c r="B113" s="107">
        <v>1.175E-2</v>
      </c>
      <c r="C113" s="107">
        <v>1.175E-2</v>
      </c>
      <c r="D113" s="105">
        <f t="shared" si="2"/>
        <v>99999</v>
      </c>
      <c r="G113">
        <f t="shared" si="3"/>
        <v>17.999999999999989</v>
      </c>
    </row>
    <row r="114" spans="1:7">
      <c r="A114" s="106">
        <v>0.75694444444444398</v>
      </c>
      <c r="B114" s="107">
        <v>1.15E-2</v>
      </c>
      <c r="C114" s="107">
        <v>1.15E-2</v>
      </c>
      <c r="D114" s="105">
        <f t="shared" si="2"/>
        <v>99999</v>
      </c>
      <c r="G114">
        <f t="shared" si="3"/>
        <v>18.166666666666657</v>
      </c>
    </row>
    <row r="115" spans="1:7">
      <c r="A115" s="106">
        <v>0.76388888888888895</v>
      </c>
      <c r="B115" s="107">
        <v>1.15E-2</v>
      </c>
      <c r="C115" s="107">
        <v>1.15E-2</v>
      </c>
      <c r="D115" s="105">
        <f t="shared" si="2"/>
        <v>99999</v>
      </c>
      <c r="G115">
        <f t="shared" si="3"/>
        <v>18.333333333333325</v>
      </c>
    </row>
    <row r="116" spans="1:7">
      <c r="A116" s="106">
        <v>0.77083333333333304</v>
      </c>
      <c r="B116" s="107">
        <v>1.125E-2</v>
      </c>
      <c r="C116" s="107">
        <v>1.125E-2</v>
      </c>
      <c r="D116" s="105">
        <f t="shared" si="2"/>
        <v>99999</v>
      </c>
      <c r="G116">
        <f t="shared" si="3"/>
        <v>18.499999999999993</v>
      </c>
    </row>
    <row r="117" spans="1:7">
      <c r="A117" s="106">
        <v>0.77777777777777801</v>
      </c>
      <c r="B117" s="107">
        <v>1.0999999999999999E-2</v>
      </c>
      <c r="C117" s="107">
        <v>1.0999999999999999E-2</v>
      </c>
      <c r="D117" s="105">
        <f t="shared" si="2"/>
        <v>99999</v>
      </c>
      <c r="G117">
        <f t="shared" si="3"/>
        <v>18.666666666666661</v>
      </c>
    </row>
    <row r="118" spans="1:7">
      <c r="A118" s="106">
        <v>0.78472222222222199</v>
      </c>
      <c r="B118" s="107">
        <v>1.0749999999999999E-2</v>
      </c>
      <c r="C118" s="107">
        <v>1.0749999999999999E-2</v>
      </c>
      <c r="D118" s="105">
        <f t="shared" si="2"/>
        <v>99999</v>
      </c>
      <c r="G118">
        <f t="shared" si="3"/>
        <v>18.833333333333329</v>
      </c>
    </row>
    <row r="119" spans="1:7">
      <c r="A119" s="106">
        <v>0.79166666666666696</v>
      </c>
      <c r="B119" s="107">
        <v>1.0749999999999999E-2</v>
      </c>
      <c r="C119" s="107">
        <v>1.0749999999999999E-2</v>
      </c>
      <c r="D119" s="105">
        <f t="shared" si="2"/>
        <v>99999</v>
      </c>
      <c r="G119">
        <f t="shared" si="3"/>
        <v>18.999999999999996</v>
      </c>
    </row>
    <row r="120" spans="1:7">
      <c r="A120" s="106">
        <v>0.79861111111111105</v>
      </c>
      <c r="B120" s="107">
        <v>1.0500000000000001E-2</v>
      </c>
      <c r="C120" s="107">
        <v>1.0500000000000001E-2</v>
      </c>
      <c r="D120" s="105">
        <f t="shared" si="2"/>
        <v>99999</v>
      </c>
      <c r="G120">
        <f t="shared" si="3"/>
        <v>19.166666666666664</v>
      </c>
    </row>
    <row r="121" spans="1:7">
      <c r="A121" s="106">
        <v>0.80555555555555503</v>
      </c>
      <c r="B121" s="107">
        <v>1.025E-2</v>
      </c>
      <c r="C121" s="107">
        <v>1.025E-2</v>
      </c>
      <c r="D121" s="105">
        <f t="shared" si="2"/>
        <v>99999</v>
      </c>
      <c r="G121">
        <f t="shared" si="3"/>
        <v>19.333333333333332</v>
      </c>
    </row>
    <row r="122" spans="1:7">
      <c r="A122" s="106">
        <v>0.8125</v>
      </c>
      <c r="B122" s="107">
        <v>1.025E-2</v>
      </c>
      <c r="C122" s="107">
        <v>1.025E-2</v>
      </c>
      <c r="D122" s="105">
        <f t="shared" si="2"/>
        <v>99999</v>
      </c>
      <c r="G122">
        <f t="shared" si="3"/>
        <v>19.5</v>
      </c>
    </row>
    <row r="123" spans="1:7">
      <c r="A123" s="106">
        <v>0.81944444444444398</v>
      </c>
      <c r="B123" s="107">
        <v>0.01</v>
      </c>
      <c r="C123" s="107">
        <v>0.01</v>
      </c>
      <c r="D123" s="105">
        <f t="shared" si="2"/>
        <v>99999</v>
      </c>
      <c r="G123">
        <f t="shared" si="3"/>
        <v>19.666666666666668</v>
      </c>
    </row>
    <row r="124" spans="1:7">
      <c r="A124" s="106">
        <v>0.82638888888888895</v>
      </c>
      <c r="B124" s="107">
        <v>9.75E-3</v>
      </c>
      <c r="C124" s="107">
        <v>9.75E-3</v>
      </c>
      <c r="D124" s="105">
        <f t="shared" si="2"/>
        <v>99999</v>
      </c>
      <c r="G124">
        <f t="shared" si="3"/>
        <v>19.833333333333336</v>
      </c>
    </row>
    <row r="125" spans="1:7">
      <c r="A125" s="106">
        <v>0.83333333333333304</v>
      </c>
      <c r="B125" s="107">
        <v>9.75E-3</v>
      </c>
      <c r="C125" s="107">
        <v>9.75E-3</v>
      </c>
      <c r="D125" s="105">
        <f t="shared" si="2"/>
        <v>99999</v>
      </c>
      <c r="G125">
        <f t="shared" si="3"/>
        <v>20.000000000000004</v>
      </c>
    </row>
    <row r="126" spans="1:7">
      <c r="A126" s="106">
        <v>0.84027777777777801</v>
      </c>
      <c r="B126" s="107">
        <v>9.4999999999999998E-3</v>
      </c>
      <c r="C126" s="107">
        <v>9.4999999999999998E-3</v>
      </c>
      <c r="D126" s="105">
        <f t="shared" si="2"/>
        <v>99999</v>
      </c>
      <c r="G126">
        <f t="shared" si="3"/>
        <v>20.166666666666671</v>
      </c>
    </row>
    <row r="127" spans="1:7">
      <c r="A127" s="106">
        <v>0.84722222222222199</v>
      </c>
      <c r="B127" s="107">
        <v>9.4999999999999998E-3</v>
      </c>
      <c r="C127" s="107">
        <v>9.4999999999999998E-3</v>
      </c>
      <c r="D127" s="105">
        <f t="shared" si="2"/>
        <v>99999</v>
      </c>
      <c r="G127">
        <f t="shared" si="3"/>
        <v>20.333333333333339</v>
      </c>
    </row>
    <row r="128" spans="1:7">
      <c r="A128" s="106">
        <v>0.85416666666666696</v>
      </c>
      <c r="B128" s="107">
        <v>9.2499999999999995E-3</v>
      </c>
      <c r="C128" s="107">
        <v>9.2499999999999995E-3</v>
      </c>
      <c r="D128" s="105">
        <f t="shared" si="2"/>
        <v>99999</v>
      </c>
      <c r="G128">
        <f t="shared" si="3"/>
        <v>20.500000000000007</v>
      </c>
    </row>
    <row r="129" spans="1:7">
      <c r="A129" s="106">
        <v>0.86111111111111105</v>
      </c>
      <c r="B129" s="107">
        <v>9.2499999999999995E-3</v>
      </c>
      <c r="C129" s="107">
        <v>9.2499999999999995E-3</v>
      </c>
      <c r="D129" s="105">
        <f t="shared" si="2"/>
        <v>99999</v>
      </c>
      <c r="G129">
        <f t="shared" si="3"/>
        <v>20.666666666666675</v>
      </c>
    </row>
    <row r="130" spans="1:7">
      <c r="A130" s="106">
        <v>0.86805555555555503</v>
      </c>
      <c r="B130" s="107">
        <v>8.9999999999999993E-3</v>
      </c>
      <c r="C130" s="107">
        <v>8.9999999999999993E-3</v>
      </c>
      <c r="D130" s="105">
        <f t="shared" si="2"/>
        <v>99999</v>
      </c>
      <c r="G130">
        <f t="shared" si="3"/>
        <v>20.833333333333343</v>
      </c>
    </row>
    <row r="131" spans="1:7">
      <c r="A131" s="106">
        <v>0.875</v>
      </c>
      <c r="B131" s="107">
        <v>8.9999999999999993E-3</v>
      </c>
      <c r="C131" s="107">
        <v>8.9999999999999993E-3</v>
      </c>
      <c r="D131" s="105">
        <f t="shared" si="2"/>
        <v>99999</v>
      </c>
      <c r="G131">
        <f t="shared" si="3"/>
        <v>21.000000000000011</v>
      </c>
    </row>
    <row r="132" spans="1:7">
      <c r="A132" s="106">
        <v>0.88194444444444398</v>
      </c>
      <c r="B132" s="107">
        <v>8.7500000000000008E-3</v>
      </c>
      <c r="C132" s="107">
        <v>8.7500000000000008E-3</v>
      </c>
      <c r="D132" s="105">
        <f t="shared" si="2"/>
        <v>99999</v>
      </c>
      <c r="G132">
        <f t="shared" si="3"/>
        <v>21.166666666666679</v>
      </c>
    </row>
    <row r="133" spans="1:7">
      <c r="A133" s="106">
        <v>0.88888888888888895</v>
      </c>
      <c r="B133" s="107">
        <v>8.7500000000000008E-3</v>
      </c>
      <c r="C133" s="107">
        <v>8.7500000000000008E-3</v>
      </c>
      <c r="D133" s="105">
        <f t="shared" si="2"/>
        <v>99999</v>
      </c>
      <c r="G133">
        <f t="shared" si="3"/>
        <v>21.333333333333346</v>
      </c>
    </row>
    <row r="134" spans="1:7">
      <c r="A134" s="106">
        <v>0.89583333333333304</v>
      </c>
      <c r="B134" s="107">
        <v>8.7500000000000008E-3</v>
      </c>
      <c r="C134" s="107">
        <v>8.7500000000000008E-3</v>
      </c>
      <c r="D134" s="105">
        <f t="shared" si="2"/>
        <v>99999</v>
      </c>
      <c r="G134">
        <f t="shared" si="3"/>
        <v>21.500000000000014</v>
      </c>
    </row>
    <row r="135" spans="1:7">
      <c r="A135" s="106">
        <v>0.90277777777777801</v>
      </c>
      <c r="B135" s="107">
        <v>8.5000000000000006E-3</v>
      </c>
      <c r="C135" s="107">
        <v>8.5000000000000006E-3</v>
      </c>
      <c r="D135" s="105">
        <f t="shared" ref="D135:D149" si="4">D134</f>
        <v>99999</v>
      </c>
      <c r="G135">
        <f t="shared" ref="G135:G149" si="5">G134+1/6</f>
        <v>21.666666666666682</v>
      </c>
    </row>
    <row r="136" spans="1:7">
      <c r="A136" s="106">
        <v>0.90972222222222199</v>
      </c>
      <c r="B136" s="107">
        <v>8.5000000000000006E-3</v>
      </c>
      <c r="C136" s="107">
        <v>8.5000000000000006E-3</v>
      </c>
      <c r="D136" s="105">
        <f t="shared" si="4"/>
        <v>99999</v>
      </c>
      <c r="G136">
        <f t="shared" si="5"/>
        <v>21.83333333333335</v>
      </c>
    </row>
    <row r="137" spans="1:7">
      <c r="A137" s="106">
        <v>0.91666666666666696</v>
      </c>
      <c r="B137" s="107">
        <v>8.2500000000000004E-3</v>
      </c>
      <c r="C137" s="107">
        <v>8.2500000000000004E-3</v>
      </c>
      <c r="D137" s="105">
        <f t="shared" si="4"/>
        <v>99999</v>
      </c>
      <c r="G137">
        <f t="shared" si="5"/>
        <v>22.000000000000018</v>
      </c>
    </row>
    <row r="138" spans="1:7">
      <c r="A138" s="106">
        <v>0.92361111111111105</v>
      </c>
      <c r="B138" s="107">
        <v>8.2500000000000004E-3</v>
      </c>
      <c r="C138" s="107">
        <v>8.2500000000000004E-3</v>
      </c>
      <c r="D138" s="105">
        <f t="shared" si="4"/>
        <v>99999</v>
      </c>
      <c r="G138">
        <f t="shared" si="5"/>
        <v>22.166666666666686</v>
      </c>
    </row>
    <row r="139" spans="1:7">
      <c r="A139" s="106">
        <v>0.93055555555555503</v>
      </c>
      <c r="B139" s="107">
        <v>8.2500000000000004E-3</v>
      </c>
      <c r="C139" s="107">
        <v>8.2500000000000004E-3</v>
      </c>
      <c r="D139" s="105">
        <f t="shared" si="4"/>
        <v>99999</v>
      </c>
      <c r="G139">
        <f t="shared" si="5"/>
        <v>22.333333333333353</v>
      </c>
    </row>
    <row r="140" spans="1:7">
      <c r="A140" s="106">
        <v>0.9375</v>
      </c>
      <c r="B140" s="107">
        <v>8.0000000000000002E-3</v>
      </c>
      <c r="C140" s="107">
        <v>8.0000000000000002E-3</v>
      </c>
      <c r="D140" s="105">
        <f t="shared" si="4"/>
        <v>99999</v>
      </c>
      <c r="G140">
        <f t="shared" si="5"/>
        <v>22.500000000000021</v>
      </c>
    </row>
    <row r="141" spans="1:7">
      <c r="A141" s="106">
        <v>0.94444444444444398</v>
      </c>
      <c r="B141" s="107">
        <v>8.0000000000000002E-3</v>
      </c>
      <c r="C141" s="107">
        <v>8.0000000000000002E-3</v>
      </c>
      <c r="D141" s="105">
        <f t="shared" si="4"/>
        <v>99999</v>
      </c>
      <c r="G141">
        <f t="shared" si="5"/>
        <v>22.666666666666689</v>
      </c>
    </row>
    <row r="142" spans="1:7">
      <c r="A142" s="106">
        <v>0.95138888888888895</v>
      </c>
      <c r="B142" s="107">
        <v>8.0000000000000002E-3</v>
      </c>
      <c r="C142" s="107">
        <v>8.0000000000000002E-3</v>
      </c>
      <c r="D142" s="105">
        <f t="shared" si="4"/>
        <v>99999</v>
      </c>
      <c r="G142">
        <f t="shared" si="5"/>
        <v>22.833333333333357</v>
      </c>
    </row>
    <row r="143" spans="1:7">
      <c r="A143" s="106">
        <v>0.95833333333333304</v>
      </c>
      <c r="B143" s="107">
        <v>7.7499999999999999E-3</v>
      </c>
      <c r="C143" s="107">
        <v>7.7499999999999999E-3</v>
      </c>
      <c r="D143" s="105">
        <f t="shared" si="4"/>
        <v>99999</v>
      </c>
      <c r="G143">
        <f t="shared" si="5"/>
        <v>23.000000000000025</v>
      </c>
    </row>
    <row r="144" spans="1:7">
      <c r="A144" s="106">
        <v>0.96527777777777801</v>
      </c>
      <c r="B144" s="107">
        <v>7.7499999999999999E-3</v>
      </c>
      <c r="C144" s="107">
        <v>7.7499999999999999E-3</v>
      </c>
      <c r="D144" s="105">
        <f t="shared" si="4"/>
        <v>99999</v>
      </c>
      <c r="G144">
        <f t="shared" si="5"/>
        <v>23.166666666666693</v>
      </c>
    </row>
    <row r="145" spans="1:7">
      <c r="A145" s="106">
        <v>0.97222222222222199</v>
      </c>
      <c r="B145" s="107">
        <v>7.7499999999999999E-3</v>
      </c>
      <c r="C145" s="107">
        <v>7.7499999999999999E-3</v>
      </c>
      <c r="D145" s="105">
        <f t="shared" si="4"/>
        <v>99999</v>
      </c>
      <c r="G145">
        <f t="shared" si="5"/>
        <v>23.333333333333361</v>
      </c>
    </row>
    <row r="146" spans="1:7">
      <c r="A146" s="106">
        <v>0.97916666666666696</v>
      </c>
      <c r="B146" s="107">
        <v>7.4999999999999997E-3</v>
      </c>
      <c r="C146" s="107">
        <v>7.4999999999999997E-3</v>
      </c>
      <c r="D146" s="105">
        <f t="shared" si="4"/>
        <v>99999</v>
      </c>
      <c r="G146">
        <f t="shared" si="5"/>
        <v>23.500000000000028</v>
      </c>
    </row>
    <row r="147" spans="1:7">
      <c r="A147" s="106">
        <v>0.98611111111111105</v>
      </c>
      <c r="B147" s="107">
        <v>7.4999999999999997E-3</v>
      </c>
      <c r="C147" s="107">
        <v>7.4999999999999997E-3</v>
      </c>
      <c r="D147" s="105">
        <f t="shared" si="4"/>
        <v>99999</v>
      </c>
      <c r="G147">
        <f t="shared" si="5"/>
        <v>23.666666666666696</v>
      </c>
    </row>
    <row r="148" spans="1:7">
      <c r="A148" s="106">
        <v>0.99305555555555503</v>
      </c>
      <c r="B148" s="107">
        <v>7.4999999999999997E-3</v>
      </c>
      <c r="C148" s="107">
        <v>7.4999999999999997E-3</v>
      </c>
      <c r="D148" s="105">
        <f t="shared" si="4"/>
        <v>99999</v>
      </c>
      <c r="G148">
        <f t="shared" si="5"/>
        <v>23.833333333333364</v>
      </c>
    </row>
    <row r="149" spans="1:7">
      <c r="A149" s="108">
        <v>1</v>
      </c>
      <c r="B149" s="109">
        <v>7.2500000000000004E-3</v>
      </c>
      <c r="C149" s="109">
        <v>7.2500000000000004E-3</v>
      </c>
      <c r="D149" s="105">
        <f t="shared" si="4"/>
        <v>99999</v>
      </c>
      <c r="G149">
        <f t="shared" si="5"/>
        <v>24.000000000000032</v>
      </c>
    </row>
  </sheetData>
  <phoneticPr fontId="3"/>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1"/>
  <dimension ref="A1:H228"/>
  <sheetViews>
    <sheetView zoomScale="115" zoomScaleNormal="115" workbookViewId="0">
      <selection activeCell="H18" sqref="H18"/>
    </sheetView>
  </sheetViews>
  <sheetFormatPr defaultRowHeight="13"/>
  <cols>
    <col min="2" max="2" width="13" bestFit="1" customWidth="1"/>
    <col min="3" max="3" width="11" bestFit="1" customWidth="1"/>
    <col min="4" max="4" width="10.453125" customWidth="1"/>
    <col min="5" max="5" width="13" bestFit="1" customWidth="1"/>
  </cols>
  <sheetData>
    <row r="1" spans="1:8">
      <c r="A1" s="34" t="s">
        <v>100</v>
      </c>
      <c r="B1" s="35" t="s">
        <v>101</v>
      </c>
      <c r="C1" s="35" t="s">
        <v>85</v>
      </c>
      <c r="D1" s="35" t="s">
        <v>103</v>
      </c>
      <c r="E1" s="36" t="s">
        <v>102</v>
      </c>
    </row>
    <row r="2" spans="1:8">
      <c r="A2" s="23"/>
      <c r="B2" s="24"/>
      <c r="C2" s="24"/>
      <c r="D2" s="24"/>
      <c r="E2" s="29">
        <f>MAX(E3:E147)</f>
        <v>3.1815153632237782E-2</v>
      </c>
    </row>
    <row r="3" spans="1:8">
      <c r="A3" s="26">
        <f>runoff!A4</f>
        <v>0</v>
      </c>
      <c r="B3" s="27">
        <f>浸透計算!C5</f>
        <v>0</v>
      </c>
      <c r="C3" s="27" t="e">
        <f>runoff!$B$1</f>
        <v>#DIV/0!</v>
      </c>
      <c r="D3" s="28">
        <v>0</v>
      </c>
      <c r="E3" s="29">
        <v>0</v>
      </c>
      <c r="H3">
        <v>0</v>
      </c>
    </row>
    <row r="4" spans="1:8">
      <c r="A4" s="26">
        <f>runoff!A5</f>
        <v>6.9444444444444441E-3</v>
      </c>
      <c r="B4" s="27">
        <f>浸透計算!C6</f>
        <v>7.4999999999999997E-3</v>
      </c>
      <c r="C4" s="27" t="e">
        <f>runoff!$B$1</f>
        <v>#DIV/0!</v>
      </c>
      <c r="D4" s="28">
        <v>0</v>
      </c>
      <c r="E4" s="29">
        <v>0</v>
      </c>
      <c r="H4">
        <f>H3+1/6</f>
        <v>0.16666666666666666</v>
      </c>
    </row>
    <row r="5" spans="1:8">
      <c r="A5" s="26">
        <f>runoff!A6</f>
        <v>1.38888888888889E-2</v>
      </c>
      <c r="B5" s="27">
        <f>浸透計算!C7</f>
        <v>7.4999999999999997E-3</v>
      </c>
      <c r="C5" s="27" t="e">
        <f>runoff!$B$1</f>
        <v>#DIV/0!</v>
      </c>
      <c r="D5" s="28">
        <v>3.1529374724926628E-4</v>
      </c>
      <c r="E5" s="29">
        <v>3.0153431841110898E-6</v>
      </c>
      <c r="H5">
        <f t="shared" ref="H5:H68" si="0">H4+1/6</f>
        <v>0.33333333333333331</v>
      </c>
    </row>
    <row r="6" spans="1:8">
      <c r="A6" s="26">
        <f>runoff!A7</f>
        <v>2.0833333333333301E-2</v>
      </c>
      <c r="B6" s="27">
        <f>浸透計算!C8</f>
        <v>7.4999999999999997E-3</v>
      </c>
      <c r="C6" s="27" t="e">
        <f>runoff!$B$1</f>
        <v>#DIV/0!</v>
      </c>
      <c r="D6" s="28">
        <v>9.4532963762935488E-4</v>
      </c>
      <c r="E6" s="29">
        <v>1.6131263333779928E-5</v>
      </c>
      <c r="H6">
        <f t="shared" si="0"/>
        <v>0.5</v>
      </c>
    </row>
    <row r="7" spans="1:8">
      <c r="A7" s="26">
        <f>runoff!A8</f>
        <v>2.7777777777777801E-2</v>
      </c>
      <c r="B7" s="27">
        <f>浸透計算!C9</f>
        <v>7.4999999999999997E-3</v>
      </c>
      <c r="C7" s="27" t="e">
        <f>runoff!$B$1</f>
        <v>#DIV/0!</v>
      </c>
      <c r="D7" s="28">
        <v>1.5740494297300251E-3</v>
      </c>
      <c r="E7" s="29">
        <v>3.4309235605831888E-5</v>
      </c>
      <c r="H7">
        <f t="shared" si="0"/>
        <v>0.66666666666666663</v>
      </c>
    </row>
    <row r="8" spans="1:8">
      <c r="A8" s="26">
        <f>runoff!A9</f>
        <v>3.4722222222222203E-2</v>
      </c>
      <c r="B8" s="27">
        <f>浸透計算!C10</f>
        <v>7.7499999999999999E-3</v>
      </c>
      <c r="C8" s="27" t="e">
        <f>runoff!$B$1</f>
        <v>#DIV/0!</v>
      </c>
      <c r="D8" s="28">
        <v>2.2010693540432738E-3</v>
      </c>
      <c r="E8" s="29">
        <v>5.655034183469629E-5</v>
      </c>
      <c r="H8">
        <f t="shared" si="0"/>
        <v>0.83333333333333326</v>
      </c>
    </row>
    <row r="9" spans="1:8">
      <c r="A9" s="26">
        <f>runoff!A10</f>
        <v>4.1666666666666699E-2</v>
      </c>
      <c r="B9" s="27">
        <f>浸透計算!C11</f>
        <v>7.7499999999999999E-3</v>
      </c>
      <c r="C9" s="27" t="e">
        <f>runoff!$B$1</f>
        <v>#DIV/0!</v>
      </c>
      <c r="D9" s="28">
        <v>2.8365548888863801E-3</v>
      </c>
      <c r="E9" s="29">
        <v>8.3015829673665711E-5</v>
      </c>
      <c r="H9">
        <f t="shared" si="0"/>
        <v>0.99999999999999989</v>
      </c>
    </row>
    <row r="10" spans="1:8">
      <c r="A10" s="26">
        <f>runoff!A11</f>
        <v>4.8611111111111098E-2</v>
      </c>
      <c r="B10" s="27">
        <f>浸透計算!C12</f>
        <v>7.7499999999999999E-3</v>
      </c>
      <c r="C10" s="27" t="e">
        <f>runoff!$B$1</f>
        <v>#DIV/0!</v>
      </c>
      <c r="D10" s="28">
        <v>3.4801944283836977E-3</v>
      </c>
      <c r="E10" s="29">
        <v>1.1266623116789614E-4</v>
      </c>
      <c r="H10">
        <f t="shared" si="0"/>
        <v>1.1666666666666665</v>
      </c>
    </row>
    <row r="11" spans="1:8">
      <c r="A11" s="26">
        <f>runoff!A12</f>
        <v>5.5555555555555601E-2</v>
      </c>
      <c r="B11" s="27">
        <f>浸透計算!C13</f>
        <v>8.0000000000000002E-3</v>
      </c>
      <c r="C11" s="27" t="e">
        <f>runoff!$B$1</f>
        <v>#DIV/0!</v>
      </c>
      <c r="D11" s="28">
        <v>4.1212191601763433E-3</v>
      </c>
      <c r="E11" s="29">
        <v>1.4519014620699007E-4</v>
      </c>
      <c r="H11">
        <f t="shared" si="0"/>
        <v>1.3333333333333333</v>
      </c>
    </row>
    <row r="12" spans="1:8">
      <c r="A12" s="26">
        <f>runoff!A13</f>
        <v>6.25E-2</v>
      </c>
      <c r="B12" s="27">
        <f>浸透計算!C14</f>
        <v>8.0000000000000002E-3</v>
      </c>
      <c r="C12" s="27" t="e">
        <f>runoff!$B$1</f>
        <v>#DIV/0!</v>
      </c>
      <c r="D12" s="28">
        <v>4.769867469244393E-3</v>
      </c>
      <c r="E12" s="29">
        <v>1.8139450484161028E-4</v>
      </c>
      <c r="H12">
        <f t="shared" si="0"/>
        <v>1.5</v>
      </c>
    </row>
    <row r="13" spans="1:8">
      <c r="A13" s="26">
        <f>runoff!A14</f>
        <v>6.9444444444444406E-2</v>
      </c>
      <c r="B13" s="27">
        <f>浸透計算!C15</f>
        <v>8.0000000000000002E-3</v>
      </c>
      <c r="C13" s="27" t="e">
        <f>runoff!$B$1</f>
        <v>#DIV/0!</v>
      </c>
      <c r="D13" s="28">
        <v>5.4259223179810943E-3</v>
      </c>
      <c r="E13" s="29">
        <v>2.1907909186348601E-4</v>
      </c>
      <c r="H13">
        <f t="shared" si="0"/>
        <v>1.6666666666666667</v>
      </c>
    </row>
    <row r="14" spans="1:8">
      <c r="A14" s="26">
        <f>runoff!A15</f>
        <v>7.6388888888888895E-2</v>
      </c>
      <c r="B14" s="27">
        <f>浸透計算!C16</f>
        <v>8.2500000000000004E-3</v>
      </c>
      <c r="C14" s="27" t="e">
        <f>runoff!$B$1</f>
        <v>#DIV/0!</v>
      </c>
      <c r="D14" s="28">
        <v>6.0786613243761891E-3</v>
      </c>
      <c r="E14" s="29">
        <v>2.6023786718648313E-4</v>
      </c>
      <c r="H14">
        <f t="shared" si="0"/>
        <v>1.8333333333333335</v>
      </c>
    </row>
    <row r="15" spans="1:8">
      <c r="A15" s="26">
        <f>runoff!A16</f>
        <v>8.3333333333333301E-2</v>
      </c>
      <c r="B15" s="27">
        <f>浸透計算!C17</f>
        <v>8.2500000000000004E-3</v>
      </c>
      <c r="C15" s="27" t="e">
        <f>runoff!$B$1</f>
        <v>#DIV/0!</v>
      </c>
      <c r="D15" s="28">
        <v>6.7383558114491654E-3</v>
      </c>
      <c r="E15" s="29">
        <v>3.0369321796719655E-4</v>
      </c>
      <c r="H15">
        <f t="shared" si="0"/>
        <v>2</v>
      </c>
    </row>
    <row r="16" spans="1:8">
      <c r="A16" s="26">
        <f>runoff!A17</f>
        <v>9.0277777777777804E-2</v>
      </c>
      <c r="B16" s="27">
        <f>浸透計算!C18</f>
        <v>8.5000000000000006E-3</v>
      </c>
      <c r="C16" s="27" t="e">
        <f>runoff!$B$1</f>
        <v>#DIV/0!</v>
      </c>
      <c r="D16" s="28">
        <v>7.4048174677412565E-3</v>
      </c>
      <c r="E16" s="29">
        <v>3.4932962130975527E-4</v>
      </c>
      <c r="H16">
        <f t="shared" si="0"/>
        <v>2.1666666666666665</v>
      </c>
    </row>
    <row r="17" spans="1:8">
      <c r="A17" s="26">
        <f>runoff!A18</f>
        <v>9.7222222222222196E-2</v>
      </c>
      <c r="B17" s="27">
        <f>浸透計算!C19</f>
        <v>8.5000000000000006E-3</v>
      </c>
      <c r="C17" s="27" t="e">
        <f>runoff!$B$1</f>
        <v>#DIV/0!</v>
      </c>
      <c r="D17" s="28">
        <v>8.0778100731500619E-3</v>
      </c>
      <c r="E17" s="29">
        <v>3.984017611919801E-4</v>
      </c>
      <c r="H17">
        <f t="shared" si="0"/>
        <v>2.333333333333333</v>
      </c>
    </row>
    <row r="18" spans="1:8">
      <c r="A18" s="26">
        <f>runoff!A19</f>
        <v>0.104166666666667</v>
      </c>
      <c r="B18" s="27">
        <f>浸透計算!C20</f>
        <v>8.5000000000000006E-3</v>
      </c>
      <c r="C18" s="27" t="e">
        <f>runoff!$B$1</f>
        <v>#DIV/0!</v>
      </c>
      <c r="D18" s="28">
        <v>8.7571006370032855E-3</v>
      </c>
      <c r="E18" s="29">
        <v>4.4957816496470917E-4</v>
      </c>
      <c r="H18">
        <f t="shared" si="0"/>
        <v>2.4999999999999996</v>
      </c>
    </row>
    <row r="19" spans="1:8">
      <c r="A19" s="26">
        <f>runoff!A20</f>
        <v>0.11111111111111099</v>
      </c>
      <c r="B19" s="27">
        <f>浸透計算!C21</f>
        <v>8.7500000000000008E-3</v>
      </c>
      <c r="C19" s="27" t="e">
        <f>runoff!$B$1</f>
        <v>#DIV/0!</v>
      </c>
      <c r="D19" s="28">
        <v>9.4320016461078762E-3</v>
      </c>
      <c r="E19" s="29">
        <v>5.0277561854834482E-4</v>
      </c>
      <c r="H19">
        <f t="shared" si="0"/>
        <v>2.6666666666666661</v>
      </c>
    </row>
    <row r="20" spans="1:8">
      <c r="A20" s="26">
        <f>runoff!A21</f>
        <v>0.118055555555556</v>
      </c>
      <c r="B20" s="27">
        <f>浸透計算!C22</f>
        <v>8.7500000000000008E-3</v>
      </c>
      <c r="C20" s="27" t="e">
        <f>runoff!$B$1</f>
        <v>#DIV/0!</v>
      </c>
      <c r="D20" s="28">
        <v>1.0112860238781296E-2</v>
      </c>
      <c r="E20" s="29">
        <v>5.5792006677259835E-4</v>
      </c>
      <c r="H20">
        <f t="shared" si="0"/>
        <v>2.8333333333333326</v>
      </c>
    </row>
    <row r="21" spans="1:8">
      <c r="A21" s="26">
        <f>runoff!A22</f>
        <v>0.125</v>
      </c>
      <c r="B21" s="27">
        <f>浸透計算!C23</f>
        <v>8.9999999999999993E-3</v>
      </c>
      <c r="C21" s="27" t="e">
        <f>runoff!$B$1</f>
        <v>#DIV/0!</v>
      </c>
      <c r="D21" s="28">
        <v>1.0799449553422647E-2</v>
      </c>
      <c r="E21" s="29">
        <v>6.1651178508857415E-4</v>
      </c>
      <c r="H21">
        <f t="shared" si="0"/>
        <v>2.9999999999999991</v>
      </c>
    </row>
    <row r="22" spans="1:8">
      <c r="A22" s="26">
        <f>runoff!A23</f>
        <v>0.131944444444444</v>
      </c>
      <c r="B22" s="27">
        <f>浸透計算!C24</f>
        <v>8.9999999999999993E-3</v>
      </c>
      <c r="C22" s="27" t="e">
        <f>runoff!$B$1</f>
        <v>#DIV/0!</v>
      </c>
      <c r="D22" s="28">
        <v>1.1491543923695249E-2</v>
      </c>
      <c r="E22" s="29">
        <v>6.770220773184779E-4</v>
      </c>
      <c r="H22">
        <f t="shared" si="0"/>
        <v>3.1666666666666656</v>
      </c>
    </row>
    <row r="23" spans="1:8">
      <c r="A23" s="26">
        <f>runoff!A24</f>
        <v>0.13888888888888901</v>
      </c>
      <c r="B23" s="27">
        <f>浸透計算!C25</f>
        <v>9.2499999999999995E-3</v>
      </c>
      <c r="C23" s="27" t="e">
        <f>runoff!$B$1</f>
        <v>#DIV/0!</v>
      </c>
      <c r="D23" s="28">
        <v>1.218898445588581E-2</v>
      </c>
      <c r="E23" s="29">
        <v>7.3939193503926525E-4</v>
      </c>
      <c r="H23">
        <f t="shared" si="0"/>
        <v>3.3333333333333321</v>
      </c>
    </row>
    <row r="24" spans="1:8">
      <c r="A24" s="26">
        <f>runoff!A25</f>
        <v>0.14583333333333301</v>
      </c>
      <c r="B24" s="27">
        <f>浸透計算!C26</f>
        <v>9.2499999999999995E-3</v>
      </c>
      <c r="C24" s="27" t="e">
        <f>runoff!$B$1</f>
        <v>#DIV/0!</v>
      </c>
      <c r="D24" s="28">
        <v>1.2891617003743217E-2</v>
      </c>
      <c r="E24" s="29">
        <v>8.0356748257351331E-4</v>
      </c>
      <c r="H24">
        <f t="shared" si="0"/>
        <v>3.4999999999999987</v>
      </c>
    </row>
    <row r="25" spans="1:8">
      <c r="A25" s="26">
        <f>runoff!A26</f>
        <v>0.15277777777777801</v>
      </c>
      <c r="B25" s="27">
        <f>浸透計算!C27</f>
        <v>9.4999999999999998E-3</v>
      </c>
      <c r="C25" s="27" t="e">
        <f>runoff!$B$1</f>
        <v>#DIV/0!</v>
      </c>
      <c r="D25" s="28">
        <v>1.3599217817472973E-2</v>
      </c>
      <c r="E25" s="29">
        <v>8.7125761318557671E-4</v>
      </c>
      <c r="H25">
        <f t="shared" si="0"/>
        <v>3.6666666666666652</v>
      </c>
    </row>
    <row r="26" spans="1:8">
      <c r="A26" s="26">
        <f>runoff!A27</f>
        <v>0.15972222222222199</v>
      </c>
      <c r="B26" s="27">
        <f>浸透計算!C28</f>
        <v>9.4999999999999998E-3</v>
      </c>
      <c r="C26" s="27" t="e">
        <f>runoff!$B$1</f>
        <v>#DIV/0!</v>
      </c>
      <c r="D26" s="28">
        <v>1.4311563358368806E-2</v>
      </c>
      <c r="E26" s="29">
        <v>9.4074841440241607E-4</v>
      </c>
      <c r="H26">
        <f t="shared" si="0"/>
        <v>3.8333333333333317</v>
      </c>
    </row>
    <row r="27" spans="1:8">
      <c r="A27" s="26">
        <f>runoff!A28</f>
        <v>0.16666666666666699</v>
      </c>
      <c r="B27" s="27">
        <f>浸透計算!C29</f>
        <v>9.75E-3</v>
      </c>
      <c r="C27" s="27" t="e">
        <f>runoff!$B$1</f>
        <v>#DIV/0!</v>
      </c>
      <c r="D27" s="28">
        <v>1.5028504081930428E-2</v>
      </c>
      <c r="E27" s="29">
        <v>1.0119943809101233E-3</v>
      </c>
      <c r="H27">
        <f t="shared" si="0"/>
        <v>3.9999999999999982</v>
      </c>
    </row>
    <row r="28" spans="1:8">
      <c r="A28" s="26">
        <f>runoff!A29</f>
        <v>0.17361111111111099</v>
      </c>
      <c r="B28" s="27">
        <f>浸透計算!C30</f>
        <v>9.75E-3</v>
      </c>
      <c r="C28" s="27" t="e">
        <f>runoff!$B$1</f>
        <v>#DIV/0!</v>
      </c>
      <c r="D28" s="28">
        <v>1.5749894133030285E-2</v>
      </c>
      <c r="E28" s="29">
        <v>1.084953292937752E-3</v>
      </c>
      <c r="H28">
        <f t="shared" si="0"/>
        <v>4.1666666666666652</v>
      </c>
    </row>
    <row r="29" spans="1:8">
      <c r="A29" s="26">
        <f>runoff!A30</f>
        <v>0.180555555555556</v>
      </c>
      <c r="B29" s="27">
        <f>浸透計算!C31</f>
        <v>0.01</v>
      </c>
      <c r="C29" s="27" t="e">
        <f>runoff!$B$1</f>
        <v>#DIV/0!</v>
      </c>
      <c r="D29" s="28">
        <v>1.6475509693014662E-2</v>
      </c>
      <c r="E29" s="29">
        <v>1.1615211696559137E-3</v>
      </c>
      <c r="H29">
        <f t="shared" si="0"/>
        <v>4.3333333333333321</v>
      </c>
    </row>
    <row r="30" spans="1:8">
      <c r="A30" s="26">
        <f>runoff!A31</f>
        <v>0.1875</v>
      </c>
      <c r="B30" s="27">
        <f>浸透計算!C32</f>
        <v>0.01</v>
      </c>
      <c r="C30" s="27" t="e">
        <f>runoff!$B$1</f>
        <v>#DIV/0!</v>
      </c>
      <c r="D30" s="28">
        <v>1.7205126605134895E-2</v>
      </c>
      <c r="E30" s="29">
        <v>1.2398100310407716E-3</v>
      </c>
      <c r="H30">
        <f t="shared" si="0"/>
        <v>4.4999999999999991</v>
      </c>
    </row>
    <row r="31" spans="1:8">
      <c r="A31" s="26">
        <f>runoff!A32</f>
        <v>0.194444444444444</v>
      </c>
      <c r="B31" s="27">
        <f>浸透計算!C33</f>
        <v>1.025E-2</v>
      </c>
      <c r="C31" s="27" t="e">
        <f>runoff!$B$1</f>
        <v>#DIV/0!</v>
      </c>
      <c r="D31" s="28">
        <v>1.7938601671095431E-2</v>
      </c>
      <c r="E31" s="29">
        <v>1.3197828450087431E-3</v>
      </c>
      <c r="H31">
        <f t="shared" si="0"/>
        <v>4.6666666666666661</v>
      </c>
    </row>
    <row r="32" spans="1:8">
      <c r="A32" s="26">
        <f>runoff!A33</f>
        <v>0.20138888888888901</v>
      </c>
      <c r="B32" s="27">
        <f>浸透計算!C34</f>
        <v>1.0500000000000001E-2</v>
      </c>
      <c r="C32" s="27" t="e">
        <f>runoff!$B$1</f>
        <v>#DIV/0!</v>
      </c>
      <c r="D32" s="28">
        <v>1.8675794711025085E-2</v>
      </c>
      <c r="E32" s="29">
        <v>1.4014048722194713E-3</v>
      </c>
      <c r="H32">
        <f t="shared" si="0"/>
        <v>4.833333333333333</v>
      </c>
    </row>
    <row r="33" spans="1:8">
      <c r="A33" s="26">
        <f>runoff!A34</f>
        <v>0.20833333333333301</v>
      </c>
      <c r="B33" s="27">
        <f>浸透計算!C35</f>
        <v>1.0500000000000001E-2</v>
      </c>
      <c r="C33" s="27" t="e">
        <f>runoff!$B$1</f>
        <v>#DIV/0!</v>
      </c>
      <c r="D33" s="28">
        <v>1.9426994021993917E-2</v>
      </c>
      <c r="E33" s="29">
        <v>1.486744844743859E-3</v>
      </c>
      <c r="H33">
        <f t="shared" si="0"/>
        <v>5</v>
      </c>
    </row>
    <row r="34" spans="1:8">
      <c r="A34" s="26">
        <f>runoff!A35</f>
        <v>0.21527777777777801</v>
      </c>
      <c r="B34" s="27">
        <f>浸透計算!C36</f>
        <v>1.0749999999999999E-2</v>
      </c>
      <c r="C34" s="27" t="e">
        <f>runoff!$B$1</f>
        <v>#DIV/0!</v>
      </c>
      <c r="D34" s="28">
        <v>2.0181459189930119E-2</v>
      </c>
      <c r="E34" s="29">
        <v>1.5737500509953751E-3</v>
      </c>
      <c r="H34">
        <f t="shared" si="0"/>
        <v>5.166666666666667</v>
      </c>
    </row>
    <row r="35" spans="1:8">
      <c r="A35" s="26">
        <f>runoff!A36</f>
        <v>0.22222222222222199</v>
      </c>
      <c r="B35" s="27">
        <f>浸透計算!C37</f>
        <v>1.0999999999999999E-2</v>
      </c>
      <c r="C35" s="27" t="e">
        <f>runoff!$B$1</f>
        <v>#DIV/0!</v>
      </c>
      <c r="D35" s="28">
        <v>2.0938959693907924E-2</v>
      </c>
      <c r="E35" s="29">
        <v>1.664571298865702E-3</v>
      </c>
      <c r="H35">
        <f t="shared" si="0"/>
        <v>5.3333333333333339</v>
      </c>
    </row>
    <row r="36" spans="1:8">
      <c r="A36" s="26">
        <f>runoff!A37</f>
        <v>0.22916666666666699</v>
      </c>
      <c r="B36" s="27">
        <f>浸透計算!C38</f>
        <v>1.0999999999999999E-2</v>
      </c>
      <c r="C36" s="27" t="e">
        <f>runoff!$B$1</f>
        <v>#DIV/0!</v>
      </c>
      <c r="D36" s="28">
        <v>2.1709778290595543E-2</v>
      </c>
      <c r="E36" s="29">
        <v>1.7570754021175165E-3</v>
      </c>
      <c r="H36">
        <f t="shared" si="0"/>
        <v>5.5000000000000009</v>
      </c>
    </row>
    <row r="37" spans="1:8">
      <c r="A37" s="26">
        <f>runoff!A38</f>
        <v>0.23611111111111099</v>
      </c>
      <c r="B37" s="27">
        <f>浸透計算!C39</f>
        <v>1.125E-2</v>
      </c>
      <c r="C37" s="27" t="e">
        <f>runoff!$B$1</f>
        <v>#DIV/0!</v>
      </c>
      <c r="D37" s="28">
        <v>2.2483260677591582E-2</v>
      </c>
      <c r="E37" s="29">
        <v>1.8512322848656024E-3</v>
      </c>
      <c r="H37">
        <f t="shared" si="0"/>
        <v>5.6666666666666679</v>
      </c>
    </row>
    <row r="38" spans="1:8">
      <c r="A38" s="26">
        <f>runoff!A39</f>
        <v>0.243055555555556</v>
      </c>
      <c r="B38" s="27">
        <f>浸透計算!C40</f>
        <v>1.15E-2</v>
      </c>
      <c r="C38" s="27" t="e">
        <f>runoff!$B$1</f>
        <v>#DIV/0!</v>
      </c>
      <c r="D38" s="28">
        <v>2.3259269035440486E-2</v>
      </c>
      <c r="E38" s="29">
        <v>1.9470134285048311E-3</v>
      </c>
      <c r="H38">
        <f t="shared" si="0"/>
        <v>5.8333333333333348</v>
      </c>
    </row>
    <row r="39" spans="1:8">
      <c r="A39" s="26">
        <f>runoff!A40</f>
        <v>0.25</v>
      </c>
      <c r="B39" s="27">
        <f>浸透計算!C41</f>
        <v>1.175E-2</v>
      </c>
      <c r="C39" s="27" t="e">
        <f>runoff!$B$1</f>
        <v>#DIV/0!</v>
      </c>
      <c r="D39" s="28">
        <v>2.4048083584115823E-2</v>
      </c>
      <c r="E39" s="29">
        <v>2.0467295252149446E-3</v>
      </c>
      <c r="H39">
        <f t="shared" si="0"/>
        <v>6.0000000000000018</v>
      </c>
    </row>
    <row r="40" spans="1:8">
      <c r="A40" s="26">
        <f>runoff!A41</f>
        <v>0.25694444444444398</v>
      </c>
      <c r="B40" s="27">
        <f>浸透計算!C42</f>
        <v>1.2E-2</v>
      </c>
      <c r="C40" s="27" t="e">
        <f>runoff!$B$1</f>
        <v>#DIV/0!</v>
      </c>
      <c r="D40" s="28">
        <v>2.484936963775107E-2</v>
      </c>
      <c r="E40" s="29">
        <v>2.1504687550135937E-3</v>
      </c>
      <c r="H40">
        <f t="shared" si="0"/>
        <v>6.1666666666666687</v>
      </c>
    </row>
    <row r="41" spans="1:8">
      <c r="A41" s="26">
        <f>runoff!A42</f>
        <v>0.26388888888888901</v>
      </c>
      <c r="B41" s="27">
        <f>浸透計算!C43</f>
        <v>1.225E-2</v>
      </c>
      <c r="C41" s="27" t="e">
        <f>runoff!$B$1</f>
        <v>#DIV/0!</v>
      </c>
      <c r="D41" s="28">
        <v>2.566288668145858E-2</v>
      </c>
      <c r="E41" s="29">
        <v>2.2559037612745235E-3</v>
      </c>
      <c r="H41">
        <f t="shared" si="0"/>
        <v>6.3333333333333357</v>
      </c>
    </row>
    <row r="42" spans="1:8">
      <c r="A42" s="26">
        <f>runoff!A43</f>
        <v>0.27083333333333298</v>
      </c>
      <c r="B42" s="27">
        <f>浸透計算!C44</f>
        <v>1.2500000000000001E-2</v>
      </c>
      <c r="C42" s="27" t="e">
        <f>runoff!$B$1</f>
        <v>#DIV/0!</v>
      </c>
      <c r="D42" s="28">
        <v>2.648828681475841E-2</v>
      </c>
      <c r="E42" s="29">
        <v>2.3679152913739666E-3</v>
      </c>
      <c r="H42">
        <f t="shared" si="0"/>
        <v>6.5000000000000027</v>
      </c>
    </row>
    <row r="43" spans="1:8">
      <c r="A43" s="26">
        <f>runoff!A44</f>
        <v>0.27777777777777801</v>
      </c>
      <c r="B43" s="27">
        <f>浸透計算!C45</f>
        <v>1.2749999999999999E-2</v>
      </c>
      <c r="C43" s="27" t="e">
        <f>runoff!$B$1</f>
        <v>#DIV/0!</v>
      </c>
      <c r="D43" s="28">
        <v>2.7325322812867245E-2</v>
      </c>
      <c r="E43" s="29">
        <v>2.4792287535936931E-3</v>
      </c>
      <c r="H43">
        <f t="shared" si="0"/>
        <v>6.6666666666666696</v>
      </c>
    </row>
    <row r="44" spans="1:8">
      <c r="A44" s="26">
        <f>runoff!A45</f>
        <v>0.28472222222222199</v>
      </c>
      <c r="B44" s="27">
        <f>浸透計算!C46</f>
        <v>1.2999999999999999E-2</v>
      </c>
      <c r="C44" s="27" t="e">
        <f>runoff!$B$1</f>
        <v>#DIV/0!</v>
      </c>
      <c r="D44" s="28">
        <v>2.8173740034236533E-2</v>
      </c>
      <c r="E44" s="29">
        <v>2.5972950938477116E-3</v>
      </c>
      <c r="H44">
        <f t="shared" si="0"/>
        <v>6.8333333333333366</v>
      </c>
    </row>
    <row r="45" spans="1:8">
      <c r="A45" s="26">
        <f>runoff!A46</f>
        <v>0.29166666666666702</v>
      </c>
      <c r="B45" s="27">
        <f>浸透計算!C47</f>
        <v>1.325E-2</v>
      </c>
      <c r="C45" s="27" t="e">
        <f>runoff!$B$1</f>
        <v>#DIV/0!</v>
      </c>
      <c r="D45" s="28">
        <v>2.9033178068461958E-2</v>
      </c>
      <c r="E45" s="29">
        <v>2.7171783145699328E-3</v>
      </c>
      <c r="H45">
        <f t="shared" si="0"/>
        <v>7.0000000000000036</v>
      </c>
    </row>
    <row r="46" spans="1:8">
      <c r="A46" s="26">
        <f>runoff!A47</f>
        <v>0.29861111111111099</v>
      </c>
      <c r="B46" s="27">
        <f>浸透計算!C48</f>
        <v>1.35E-2</v>
      </c>
      <c r="C46" s="27" t="e">
        <f>runoff!$B$1</f>
        <v>#DIV/0!</v>
      </c>
      <c r="D46" s="28">
        <v>2.990348523478396E-2</v>
      </c>
      <c r="E46" s="29">
        <v>2.8388512862180118E-3</v>
      </c>
      <c r="H46">
        <f t="shared" si="0"/>
        <v>7.1666666666666705</v>
      </c>
    </row>
    <row r="47" spans="1:8">
      <c r="A47" s="26">
        <f>runoff!A48</f>
        <v>0.30555555555555602</v>
      </c>
      <c r="B47" s="27">
        <f>浸透計算!C49</f>
        <v>1.375E-2</v>
      </c>
      <c r="C47" s="27" t="e">
        <f>runoff!$B$1</f>
        <v>#DIV/0!</v>
      </c>
      <c r="D47" s="28">
        <v>3.0784400834064737E-2</v>
      </c>
      <c r="E47" s="29">
        <v>2.9649333531057425E-3</v>
      </c>
      <c r="H47">
        <f t="shared" si="0"/>
        <v>7.3333333333333375</v>
      </c>
    </row>
    <row r="48" spans="1:8">
      <c r="A48" s="26">
        <f>runoff!A49</f>
        <v>0.3125</v>
      </c>
      <c r="B48" s="27">
        <f>浸透計算!C50</f>
        <v>1.4250000000000001E-2</v>
      </c>
      <c r="C48" s="27" t="e">
        <f>runoff!$B$1</f>
        <v>#DIV/0!</v>
      </c>
      <c r="D48" s="28">
        <v>3.167555032011337E-2</v>
      </c>
      <c r="E48" s="29">
        <v>3.0955122008489099E-3</v>
      </c>
      <c r="H48">
        <f t="shared" si="0"/>
        <v>7.5000000000000044</v>
      </c>
    </row>
    <row r="49" spans="1:8">
      <c r="A49" s="26">
        <f>runoff!A50</f>
        <v>0.31944444444444398</v>
      </c>
      <c r="B49" s="27">
        <f>浸透計算!C51</f>
        <v>1.4500000000000001E-2</v>
      </c>
      <c r="C49" s="27" t="e">
        <f>runoff!$B$1</f>
        <v>#DIV/0!</v>
      </c>
      <c r="D49" s="28">
        <v>3.2587065781040071E-2</v>
      </c>
      <c r="E49" s="29">
        <v>3.2306757282273306E-3</v>
      </c>
      <c r="H49">
        <f t="shared" si="0"/>
        <v>7.6666666666666714</v>
      </c>
    </row>
    <row r="50" spans="1:8">
      <c r="A50" s="26">
        <f>runoff!A51</f>
        <v>0.32638888888888901</v>
      </c>
      <c r="B50" s="27">
        <f>浸透計算!C52</f>
        <v>1.4999999999999999E-2</v>
      </c>
      <c r="C50" s="27" t="e">
        <f>runoff!$B$1</f>
        <v>#DIV/0!</v>
      </c>
      <c r="D50" s="28">
        <v>3.351855788456478E-2</v>
      </c>
      <c r="E50" s="29">
        <v>3.3705120324074118E-3</v>
      </c>
      <c r="H50">
        <f t="shared" si="0"/>
        <v>7.8333333333333384</v>
      </c>
    </row>
    <row r="51" spans="1:8">
      <c r="A51" s="26">
        <f>runoff!A52</f>
        <v>0.33333333333333298</v>
      </c>
      <c r="B51" s="27">
        <f>浸透計算!C53</f>
        <v>1.55E-2</v>
      </c>
      <c r="C51" s="27" t="e">
        <f>runoff!$B$1</f>
        <v>#DIV/0!</v>
      </c>
      <c r="D51" s="28">
        <v>3.4469629880595772E-2</v>
      </c>
      <c r="E51" s="29">
        <v>3.5151093953001587E-3</v>
      </c>
      <c r="H51">
        <f t="shared" si="0"/>
        <v>8.0000000000000053</v>
      </c>
    </row>
    <row r="52" spans="1:8">
      <c r="A52" s="26">
        <f>runoff!A53</f>
        <v>0.34027777777777801</v>
      </c>
      <c r="B52" s="27">
        <f>浸透計算!C54</f>
        <v>1.575E-2</v>
      </c>
      <c r="C52" s="27" t="e">
        <f>runoff!$B$1</f>
        <v>#DIV/0!</v>
      </c>
      <c r="D52" s="28">
        <v>3.5450391604911854E-2</v>
      </c>
      <c r="E52" s="29">
        <v>3.6645562709618196E-3</v>
      </c>
      <c r="H52">
        <f t="shared" si="0"/>
        <v>8.1666666666666714</v>
      </c>
    </row>
    <row r="53" spans="1:8">
      <c r="A53" s="26">
        <f>runoff!A54</f>
        <v>0.34722222222222199</v>
      </c>
      <c r="B53" s="27">
        <f>浸透計算!C55</f>
        <v>1.6250000000000001E-2</v>
      </c>
      <c r="C53" s="27" t="e">
        <f>runoff!$B$1</f>
        <v>#DIV/0!</v>
      </c>
      <c r="D53" s="28">
        <v>3.6449796331317459E-2</v>
      </c>
      <c r="E53" s="29">
        <v>3.821820234504952E-3</v>
      </c>
      <c r="H53">
        <f t="shared" si="0"/>
        <v>8.3333333333333375</v>
      </c>
    </row>
    <row r="54" spans="1:8">
      <c r="A54" s="26">
        <f>runoff!A55</f>
        <v>0.35416666666666702</v>
      </c>
      <c r="B54" s="27">
        <f>浸透計算!C56</f>
        <v>1.6750000000000001E-2</v>
      </c>
      <c r="C54" s="27" t="e">
        <f>runoff!$B$1</f>
        <v>#DIV/0!</v>
      </c>
      <c r="D54" s="28">
        <v>3.7467423308863337E-2</v>
      </c>
      <c r="E54" s="29">
        <v>3.9812716327375505E-3</v>
      </c>
      <c r="H54">
        <f t="shared" si="0"/>
        <v>8.5000000000000036</v>
      </c>
    </row>
    <row r="55" spans="1:8">
      <c r="A55" s="26">
        <f>runoff!A56</f>
        <v>0.36111111111111099</v>
      </c>
      <c r="B55" s="27">
        <f>浸透計算!C57</f>
        <v>1.7500000000000002E-2</v>
      </c>
      <c r="C55" s="27" t="e">
        <f>runoff!$B$1</f>
        <v>#DIV/0!</v>
      </c>
      <c r="D55" s="28">
        <v>3.8513354966099117E-2</v>
      </c>
      <c r="E55" s="29">
        <v>4.1487978507671859E-3</v>
      </c>
      <c r="H55">
        <f t="shared" si="0"/>
        <v>8.6666666666666696</v>
      </c>
    </row>
    <row r="56" spans="1:8">
      <c r="A56" s="26">
        <f>runoff!A57</f>
        <v>0.36805555555555602</v>
      </c>
      <c r="B56" s="27">
        <f>浸透計算!C58</f>
        <v>1.7999999999999999E-2</v>
      </c>
      <c r="C56" s="27" t="e">
        <f>runoff!$B$1</f>
        <v>#DIV/0!</v>
      </c>
      <c r="D56" s="28">
        <v>3.9597291072410321E-2</v>
      </c>
      <c r="E56" s="29">
        <v>4.327610288055379E-3</v>
      </c>
      <c r="H56">
        <f t="shared" si="0"/>
        <v>8.8333333333333357</v>
      </c>
    </row>
    <row r="57" spans="1:8">
      <c r="A57" s="26">
        <f>runoff!A58</f>
        <v>0.375</v>
      </c>
      <c r="B57" s="27">
        <f>浸透計算!C59</f>
        <v>1.8749999999999999E-2</v>
      </c>
      <c r="C57" s="27" t="e">
        <f>runoff!$B$1</f>
        <v>#DIV/0!</v>
      </c>
      <c r="D57" s="28">
        <v>4.0718523967059314E-2</v>
      </c>
      <c r="E57" s="29">
        <v>4.5119631058463446E-3</v>
      </c>
      <c r="H57">
        <f t="shared" si="0"/>
        <v>9.0000000000000018</v>
      </c>
    </row>
    <row r="58" spans="1:8">
      <c r="A58" s="26">
        <f>runoff!A59</f>
        <v>0.38194444444444398</v>
      </c>
      <c r="B58" s="27">
        <f>浸透計算!C60</f>
        <v>1.95E-2</v>
      </c>
      <c r="C58" s="27" t="e">
        <f>runoff!$B$1</f>
        <v>#DIV/0!</v>
      </c>
      <c r="D58" s="28">
        <v>4.1876454065389916E-2</v>
      </c>
      <c r="E58" s="29">
        <v>4.7050323338482802E-3</v>
      </c>
      <c r="H58">
        <f t="shared" si="0"/>
        <v>9.1666666666666679</v>
      </c>
    </row>
    <row r="59" spans="1:8">
      <c r="A59" s="26">
        <f>runoff!A60</f>
        <v>0.38888888888888901</v>
      </c>
      <c r="B59" s="27">
        <f>浸透計算!C61</f>
        <v>2.0250000000000001E-2</v>
      </c>
      <c r="C59" s="27" t="e">
        <f>runoff!$B$1</f>
        <v>#DIV/0!</v>
      </c>
      <c r="D59" s="28">
        <v>4.3080721386459478E-2</v>
      </c>
      <c r="E59" s="29">
        <v>4.9101669207200415E-3</v>
      </c>
      <c r="H59">
        <f t="shared" si="0"/>
        <v>9.3333333333333339</v>
      </c>
    </row>
    <row r="60" spans="1:8">
      <c r="A60" s="26">
        <f>runoff!A61</f>
        <v>0.39583333333333298</v>
      </c>
      <c r="B60" s="27">
        <f>浸透計算!C62</f>
        <v>2.1250000000000002E-2</v>
      </c>
      <c r="C60" s="27" t="e">
        <f>runoff!$B$1</f>
        <v>#DIV/0!</v>
      </c>
      <c r="D60" s="28">
        <v>4.4330429645301053E-2</v>
      </c>
      <c r="E60" s="29">
        <v>5.1245478134912892E-3</v>
      </c>
      <c r="H60">
        <f t="shared" si="0"/>
        <v>9.5</v>
      </c>
    </row>
    <row r="61" spans="1:8">
      <c r="A61" s="26">
        <f>runoff!A62</f>
        <v>0.40277777777777801</v>
      </c>
      <c r="B61" s="27">
        <f>浸透計算!C63</f>
        <v>2.2249999999999999E-2</v>
      </c>
      <c r="C61" s="27" t="e">
        <f>runoff!$B$1</f>
        <v>#DIV/0!</v>
      </c>
      <c r="D61" s="28">
        <v>4.5635170171317678E-2</v>
      </c>
      <c r="E61" s="29">
        <v>5.3516219012245793E-3</v>
      </c>
      <c r="H61">
        <f t="shared" si="0"/>
        <v>9.6666666666666661</v>
      </c>
    </row>
    <row r="62" spans="1:8">
      <c r="A62" s="26">
        <f>runoff!A63</f>
        <v>0.40972222222222199</v>
      </c>
      <c r="B62" s="27">
        <f>浸透計算!C64</f>
        <v>2.325E-2</v>
      </c>
      <c r="C62" s="27" t="e">
        <f>runoff!$B$1</f>
        <v>#DIV/0!</v>
      </c>
      <c r="D62" s="28">
        <v>4.7004236348899386E-2</v>
      </c>
      <c r="E62" s="29">
        <v>5.5950267651658746E-3</v>
      </c>
      <c r="H62">
        <f t="shared" si="0"/>
        <v>9.8333333333333321</v>
      </c>
    </row>
    <row r="63" spans="1:8">
      <c r="A63" s="26">
        <f>runoff!A64</f>
        <v>0.41666666666666702</v>
      </c>
      <c r="B63" s="27">
        <f>浸透計算!C65</f>
        <v>2.4500000000000001E-2</v>
      </c>
      <c r="C63" s="27" t="e">
        <f>runoff!$B$1</f>
        <v>#DIV/0!</v>
      </c>
      <c r="D63" s="28">
        <v>4.8436372118582892E-2</v>
      </c>
      <c r="E63" s="29">
        <v>5.8519671556929121E-3</v>
      </c>
      <c r="H63">
        <f t="shared" si="0"/>
        <v>9.9999999999999982</v>
      </c>
    </row>
    <row r="64" spans="1:8">
      <c r="A64" s="26">
        <f>runoff!A65</f>
        <v>0.42361111111111099</v>
      </c>
      <c r="B64" s="27">
        <f>浸透計算!C66</f>
        <v>2.5999999999999999E-2</v>
      </c>
      <c r="C64" s="27" t="e">
        <f>runoff!$B$1</f>
        <v>#DIV/0!</v>
      </c>
      <c r="D64" s="28">
        <v>4.9940795053731127E-2</v>
      </c>
      <c r="E64" s="29">
        <v>6.1261986085600481E-3</v>
      </c>
      <c r="H64">
        <f t="shared" si="0"/>
        <v>10.166666666666664</v>
      </c>
    </row>
    <row r="65" spans="1:8">
      <c r="A65" s="26">
        <f>runoff!A66</f>
        <v>0.43055555555555602</v>
      </c>
      <c r="B65" s="27">
        <f>浸透計算!C67</f>
        <v>2.775E-2</v>
      </c>
      <c r="C65" s="27" t="e">
        <f>runoff!$B$1</f>
        <v>#DIV/0!</v>
      </c>
      <c r="D65" s="28">
        <v>5.153676780924852E-2</v>
      </c>
      <c r="E65" s="29">
        <v>6.425115871359772E-3</v>
      </c>
      <c r="H65">
        <f t="shared" si="0"/>
        <v>10.33333333333333</v>
      </c>
    </row>
    <row r="66" spans="1:8">
      <c r="A66" s="26">
        <f>runoff!A67</f>
        <v>0.4375</v>
      </c>
      <c r="B66" s="27">
        <f>浸透計算!C68</f>
        <v>2.9749999999999999E-2</v>
      </c>
      <c r="C66" s="27" t="e">
        <f>runoff!$B$1</f>
        <v>#DIV/0!</v>
      </c>
      <c r="D66" s="28">
        <v>5.324335075514354E-2</v>
      </c>
      <c r="E66" s="29">
        <v>6.7461340818030114E-3</v>
      </c>
      <c r="H66">
        <f t="shared" si="0"/>
        <v>10.499999999999996</v>
      </c>
    </row>
    <row r="67" spans="1:8">
      <c r="A67" s="26">
        <f>runoff!A68</f>
        <v>0.44444444444444398</v>
      </c>
      <c r="B67" s="27">
        <f>浸透計算!C69</f>
        <v>3.2250000000000001E-2</v>
      </c>
      <c r="C67" s="27" t="e">
        <f>runoff!$B$1</f>
        <v>#DIV/0!</v>
      </c>
      <c r="D67" s="28">
        <v>5.5079383524235984E-2</v>
      </c>
      <c r="E67" s="29">
        <v>7.0970867419988155E-3</v>
      </c>
      <c r="H67">
        <f t="shared" si="0"/>
        <v>10.666666666666663</v>
      </c>
    </row>
    <row r="68" spans="1:8">
      <c r="A68" s="26">
        <f>runoff!A69</f>
        <v>0.45138888888888901</v>
      </c>
      <c r="B68" s="27">
        <f>浸透計算!C70</f>
        <v>3.5249999999999997E-2</v>
      </c>
      <c r="C68" s="27" t="e">
        <f>runoff!$B$1</f>
        <v>#DIV/0!</v>
      </c>
      <c r="D68" s="28">
        <v>5.7073539183592675E-2</v>
      </c>
      <c r="E68" s="29">
        <v>7.4863231355198354E-3</v>
      </c>
      <c r="H68">
        <f t="shared" si="0"/>
        <v>10.833333333333329</v>
      </c>
    </row>
    <row r="69" spans="1:8">
      <c r="A69" s="26">
        <f>runoff!A70</f>
        <v>0.45833333333333298</v>
      </c>
      <c r="B69" s="27">
        <f>浸透計算!C71</f>
        <v>3.925E-2</v>
      </c>
      <c r="C69" s="27" t="e">
        <f>runoff!$B$1</f>
        <v>#DIV/0!</v>
      </c>
      <c r="D69" s="28">
        <v>5.9264277976462082E-2</v>
      </c>
      <c r="E69" s="29">
        <v>7.9227766784743525E-3</v>
      </c>
      <c r="H69">
        <f t="shared" ref="H69:H132" si="1">H68+1/6</f>
        <v>10.999999999999995</v>
      </c>
    </row>
    <row r="70" spans="1:8">
      <c r="A70" s="26">
        <f>runoff!A71</f>
        <v>0.46527777777777801</v>
      </c>
      <c r="B70" s="27">
        <f>浸透計算!C72</f>
        <v>4.4249999999999998E-2</v>
      </c>
      <c r="C70" s="27" t="e">
        <f>runoff!$B$1</f>
        <v>#DIV/0!</v>
      </c>
      <c r="D70" s="28">
        <v>6.1710308703725278E-2</v>
      </c>
      <c r="E70" s="29">
        <v>8.4160482510450777E-3</v>
      </c>
      <c r="H70">
        <f t="shared" si="1"/>
        <v>11.166666666666661</v>
      </c>
    </row>
    <row r="71" spans="1:8">
      <c r="A71" s="26">
        <f>runoff!A72</f>
        <v>0.47222222222222199</v>
      </c>
      <c r="B71" s="27">
        <f>浸透計算!C73</f>
        <v>5.1249999999999997E-2</v>
      </c>
      <c r="C71" s="27" t="e">
        <f>runoff!$B$1</f>
        <v>#DIV/0!</v>
      </c>
      <c r="D71" s="28">
        <v>6.4489884522328317E-2</v>
      </c>
      <c r="E71" s="29">
        <v>8.9918156177270538E-3</v>
      </c>
      <c r="H71">
        <f t="shared" si="1"/>
        <v>11.333333333333327</v>
      </c>
    </row>
    <row r="72" spans="1:8">
      <c r="A72" s="26">
        <f>runoff!A73</f>
        <v>0.47916666666666702</v>
      </c>
      <c r="B72" s="27">
        <f>浸透計算!C74</f>
        <v>6.1749999999999999E-2</v>
      </c>
      <c r="C72" s="27" t="e">
        <f>runoff!$B$1</f>
        <v>#DIV/0!</v>
      </c>
      <c r="D72" s="28">
        <v>6.7721221565613166E-2</v>
      </c>
      <c r="E72" s="29">
        <v>9.6741702419444898E-3</v>
      </c>
      <c r="H72">
        <f t="shared" si="1"/>
        <v>11.499999999999993</v>
      </c>
    </row>
    <row r="73" spans="1:8">
      <c r="A73" s="26">
        <f>runoff!A74</f>
        <v>0.48611111111111099</v>
      </c>
      <c r="B73" s="27">
        <f>浸透計算!C75</f>
        <v>8.0250000000000002E-2</v>
      </c>
      <c r="C73" s="27" t="e">
        <f>runoff!$B$1</f>
        <v>#DIV/0!</v>
      </c>
      <c r="D73" s="28">
        <v>7.1624019908745853E-2</v>
      </c>
      <c r="E73" s="29">
        <v>1.0525958043566952E-2</v>
      </c>
      <c r="H73">
        <f t="shared" si="1"/>
        <v>11.666666666666659</v>
      </c>
    </row>
    <row r="74" spans="1:8">
      <c r="A74" s="26">
        <f>runoff!A75</f>
        <v>0.49305555555555602</v>
      </c>
      <c r="B74" s="27">
        <f>浸透計算!C76</f>
        <v>0.1215</v>
      </c>
      <c r="C74" s="27" t="e">
        <f>runoff!$B$1</f>
        <v>#DIV/0!</v>
      </c>
      <c r="D74" s="28">
        <v>7.6663132255508387E-2</v>
      </c>
      <c r="E74" s="29">
        <v>1.1655148377857366E-2</v>
      </c>
      <c r="H74">
        <f t="shared" si="1"/>
        <v>11.833333333333325</v>
      </c>
    </row>
    <row r="75" spans="1:8">
      <c r="A75" s="26">
        <f>runoff!A76</f>
        <v>0.5</v>
      </c>
      <c r="B75" s="27">
        <f>浸透計算!C77</f>
        <v>0.43075000000000002</v>
      </c>
      <c r="C75" s="27" t="e">
        <f>runoff!$B$1</f>
        <v>#DIV/0!</v>
      </c>
      <c r="D75" s="28">
        <v>8.4094609104088572E-2</v>
      </c>
      <c r="E75" s="29">
        <v>1.339084655590252E-2</v>
      </c>
      <c r="H75">
        <f t="shared" si="1"/>
        <v>11.999999999999991</v>
      </c>
    </row>
    <row r="76" spans="1:8">
      <c r="A76" s="26">
        <f>runoff!A77</f>
        <v>0.50694444444444398</v>
      </c>
      <c r="B76" s="27">
        <f>浸透計算!C78</f>
        <v>0.17449999999999999</v>
      </c>
      <c r="C76" s="27" t="e">
        <f>runoff!$B$1</f>
        <v>#DIV/0!</v>
      </c>
      <c r="D76" s="28">
        <v>0.10596043462623651</v>
      </c>
      <c r="E76" s="29">
        <v>1.8938413250802057E-2</v>
      </c>
      <c r="H76">
        <f t="shared" si="1"/>
        <v>12.166666666666657</v>
      </c>
    </row>
    <row r="77" spans="1:8">
      <c r="A77" s="26">
        <f>runoff!A78</f>
        <v>0.51388888888888895</v>
      </c>
      <c r="B77" s="27">
        <f>浸透計算!C79</f>
        <v>9.5750000000000002E-2</v>
      </c>
      <c r="C77" s="27" t="e">
        <f>runoff!$B$1</f>
        <v>#DIV/0!</v>
      </c>
      <c r="D77" s="28">
        <v>0.12954173064824881</v>
      </c>
      <c r="E77" s="29">
        <v>2.5600770225794739E-2</v>
      </c>
      <c r="H77">
        <f t="shared" si="1"/>
        <v>12.333333333333323</v>
      </c>
    </row>
    <row r="78" spans="1:8">
      <c r="A78" s="26">
        <f>runoff!A79</f>
        <v>0.52083333333333304</v>
      </c>
      <c r="B78" s="27">
        <f>浸透計算!C80</f>
        <v>6.9500000000000006E-2</v>
      </c>
      <c r="C78" s="27" t="e">
        <f>runoff!$B$1</f>
        <v>#DIV/0!</v>
      </c>
      <c r="D78" s="28">
        <v>0.13863862978925762</v>
      </c>
      <c r="E78" s="29">
        <v>2.8345183532440234E-2</v>
      </c>
      <c r="H78">
        <f t="shared" si="1"/>
        <v>12.499999999999989</v>
      </c>
    </row>
    <row r="79" spans="1:8">
      <c r="A79" s="26">
        <f>runoff!A80</f>
        <v>0.52777777777777801</v>
      </c>
      <c r="B79" s="27">
        <f>浸透計算!C81</f>
        <v>5.6000000000000001E-2</v>
      </c>
      <c r="C79" s="27" t="e">
        <f>runoff!$B$1</f>
        <v>#DIV/0!</v>
      </c>
      <c r="D79" s="28">
        <v>0.14314565952440397</v>
      </c>
      <c r="E79" s="29">
        <v>2.9737664987412721E-2</v>
      </c>
      <c r="H79">
        <f t="shared" si="1"/>
        <v>12.666666666666655</v>
      </c>
    </row>
    <row r="80" spans="1:8">
      <c r="A80" s="26">
        <f>runoff!A81</f>
        <v>0.53472222222222199</v>
      </c>
      <c r="B80" s="27">
        <f>浸透計算!C82</f>
        <v>4.7500000000000001E-2</v>
      </c>
      <c r="C80" s="27" t="e">
        <f>runoff!$B$1</f>
        <v>#DIV/0!</v>
      </c>
      <c r="D80" s="28">
        <v>0.14588647475894889</v>
      </c>
      <c r="E80" s="29">
        <v>3.0591839435630253E-2</v>
      </c>
      <c r="H80">
        <f t="shared" si="1"/>
        <v>12.833333333333321</v>
      </c>
    </row>
    <row r="81" spans="1:8">
      <c r="A81" s="26">
        <f>runoff!A82</f>
        <v>0.54166666666666696</v>
      </c>
      <c r="B81" s="27">
        <f>浸透計算!C83</f>
        <v>4.1500000000000002E-2</v>
      </c>
      <c r="C81" s="27" t="e">
        <f>runoff!$B$1</f>
        <v>#DIV/0!</v>
      </c>
      <c r="D81" s="28">
        <v>0.14764280898050364</v>
      </c>
      <c r="E81" s="29">
        <v>3.1146435740734973E-2</v>
      </c>
      <c r="H81">
        <f t="shared" si="1"/>
        <v>12.999999999999988</v>
      </c>
    </row>
    <row r="82" spans="1:8">
      <c r="A82" s="26">
        <f>runoff!A83</f>
        <v>0.54861111111111105</v>
      </c>
      <c r="B82" s="27">
        <f>浸透計算!C84</f>
        <v>3.6999999999999998E-2</v>
      </c>
      <c r="C82" s="27" t="e">
        <f>runoff!$B$1</f>
        <v>#DIV/0!</v>
      </c>
      <c r="D82" s="28">
        <v>0.14875111301080832</v>
      </c>
      <c r="E82" s="29">
        <v>3.1500557316465422E-2</v>
      </c>
      <c r="H82">
        <f t="shared" si="1"/>
        <v>13.166666666666654</v>
      </c>
    </row>
    <row r="83" spans="1:8">
      <c r="A83" s="26">
        <f>runoff!A84</f>
        <v>0.55555555555555602</v>
      </c>
      <c r="B83" s="27">
        <f>浸透計算!C85</f>
        <v>3.3750000000000002E-2</v>
      </c>
      <c r="C83" s="27" t="e">
        <f>runoff!$B$1</f>
        <v>#DIV/0!</v>
      </c>
      <c r="D83" s="28">
        <v>0.14939436484439034</v>
      </c>
      <c r="E83" s="29">
        <v>3.1704343529473072E-2</v>
      </c>
      <c r="H83">
        <f t="shared" si="1"/>
        <v>13.33333333333332</v>
      </c>
    </row>
    <row r="84" spans="1:8">
      <c r="A84" s="26">
        <f>runoff!A85</f>
        <v>0.5625</v>
      </c>
      <c r="B84" s="27">
        <f>浸透計算!C86</f>
        <v>3.1E-2</v>
      </c>
      <c r="C84" s="27" t="e">
        <f>runoff!$B$1</f>
        <v>#DIV/0!</v>
      </c>
      <c r="D84" s="28">
        <v>0.14969894221891131</v>
      </c>
      <c r="E84" s="29">
        <v>3.1803483343028016E-2</v>
      </c>
      <c r="H84">
        <f t="shared" si="1"/>
        <v>13.499999999999986</v>
      </c>
    </row>
    <row r="85" spans="1:8">
      <c r="A85" s="26">
        <f>runoff!A86</f>
        <v>0.56944444444444398</v>
      </c>
      <c r="B85" s="27">
        <f>浸透計算!C87</f>
        <v>2.8750000000000001E-2</v>
      </c>
      <c r="C85" s="27" t="e">
        <f>runoff!$B$1</f>
        <v>#DIV/0!</v>
      </c>
      <c r="D85" s="28">
        <v>0.14974652290686741</v>
      </c>
      <c r="E85" s="29">
        <v>3.1815153632237782E-2</v>
      </c>
      <c r="H85">
        <f t="shared" si="1"/>
        <v>13.666666666666652</v>
      </c>
    </row>
    <row r="86" spans="1:8">
      <c r="A86" s="26">
        <f>runoff!A87</f>
        <v>0.57638888888888895</v>
      </c>
      <c r="B86" s="27">
        <f>浸透計算!C88</f>
        <v>2.7E-2</v>
      </c>
      <c r="C86" s="27" t="e">
        <f>runoff!$B$1</f>
        <v>#DIV/0!</v>
      </c>
      <c r="D86" s="28">
        <v>0.1495855405711794</v>
      </c>
      <c r="E86" s="29">
        <v>3.1762648571899248E-2</v>
      </c>
      <c r="H86">
        <f t="shared" si="1"/>
        <v>13.833333333333318</v>
      </c>
    </row>
    <row r="87" spans="1:8">
      <c r="A87" s="26">
        <f>runoff!A88</f>
        <v>0.58333333333333304</v>
      </c>
      <c r="B87" s="27">
        <f>浸透計算!C89</f>
        <v>2.5250000000000002E-2</v>
      </c>
      <c r="C87" s="27" t="e">
        <f>runoff!$B$1</f>
        <v>#DIV/0!</v>
      </c>
      <c r="D87" s="28">
        <v>0.14926270973748021</v>
      </c>
      <c r="E87" s="29">
        <v>3.1663551251615095E-2</v>
      </c>
      <c r="H87">
        <f t="shared" si="1"/>
        <v>13.999999999999984</v>
      </c>
    </row>
    <row r="88" spans="1:8">
      <c r="A88" s="26">
        <f>runoff!A89</f>
        <v>0.59027777777777801</v>
      </c>
      <c r="B88" s="27">
        <f>浸透計算!C90</f>
        <v>2.4E-2</v>
      </c>
      <c r="C88" s="27" t="e">
        <f>runoff!$B$1</f>
        <v>#DIV/0!</v>
      </c>
      <c r="D88" s="28">
        <v>0.14880297128374331</v>
      </c>
      <c r="E88" s="29">
        <v>3.1518007537240426E-2</v>
      </c>
      <c r="H88">
        <f t="shared" si="1"/>
        <v>14.16666666666665</v>
      </c>
    </row>
    <row r="89" spans="1:8">
      <c r="A89" s="26">
        <f>runoff!A90</f>
        <v>0.59722222222222199</v>
      </c>
      <c r="B89" s="27">
        <f>浸透計算!C91</f>
        <v>2.2749999999999999E-2</v>
      </c>
      <c r="C89" s="27" t="e">
        <f>runoff!$B$1</f>
        <v>#DIV/0!</v>
      </c>
      <c r="D89" s="28">
        <v>0.14823100675041095</v>
      </c>
      <c r="E89" s="29">
        <v>3.133203803310685E-2</v>
      </c>
      <c r="H89">
        <f t="shared" si="1"/>
        <v>14.333333333333316</v>
      </c>
    </row>
    <row r="90" spans="1:8">
      <c r="A90" s="26">
        <f>runoff!A91</f>
        <v>0.60416666666666696</v>
      </c>
      <c r="B90" s="27">
        <f>浸透計算!C92</f>
        <v>2.1749999999999999E-2</v>
      </c>
      <c r="C90" s="27" t="e">
        <f>runoff!$B$1</f>
        <v>#DIV/0!</v>
      </c>
      <c r="D90" s="28">
        <v>0.14757050350701034</v>
      </c>
      <c r="E90" s="29">
        <v>3.1123261309974417E-2</v>
      </c>
      <c r="H90">
        <f t="shared" si="1"/>
        <v>14.499999999999982</v>
      </c>
    </row>
    <row r="91" spans="1:8">
      <c r="A91" s="26">
        <f>runoff!A92</f>
        <v>0.61111111111111105</v>
      </c>
      <c r="B91" s="27">
        <f>浸透計算!C93</f>
        <v>2.0750000000000001E-2</v>
      </c>
      <c r="C91" s="27" t="e">
        <f>runoff!$B$1</f>
        <v>#DIV/0!</v>
      </c>
      <c r="D91" s="28">
        <v>0.14683388736952666</v>
      </c>
      <c r="E91" s="29">
        <v>3.089183351463758E-2</v>
      </c>
      <c r="H91">
        <f t="shared" si="1"/>
        <v>14.666666666666648</v>
      </c>
    </row>
    <row r="92" spans="1:8">
      <c r="A92" s="26">
        <f>runoff!A93</f>
        <v>0.61805555555555503</v>
      </c>
      <c r="B92" s="27">
        <f>浸透計算!C94</f>
        <v>1.975E-2</v>
      </c>
      <c r="C92" s="27" t="e">
        <f>runoff!$B$1</f>
        <v>#DIV/0!</v>
      </c>
      <c r="D92" s="28">
        <v>0.1460335702615296</v>
      </c>
      <c r="E92" s="29">
        <v>3.0637928831070273E-2</v>
      </c>
      <c r="H92">
        <f t="shared" si="1"/>
        <v>14.833333333333314</v>
      </c>
    </row>
    <row r="93" spans="1:8">
      <c r="A93" s="26">
        <f>runoff!A94</f>
        <v>0.625</v>
      </c>
      <c r="B93" s="27">
        <f>浸透計算!C95</f>
        <v>1.9E-2</v>
      </c>
      <c r="C93" s="27" t="e">
        <f>runoff!$B$1</f>
        <v>#DIV/0!</v>
      </c>
      <c r="D93" s="28">
        <v>0.1451711930384825</v>
      </c>
      <c r="E93" s="29">
        <v>3.0367485139160742E-2</v>
      </c>
      <c r="H93">
        <f t="shared" si="1"/>
        <v>14.99999999999998</v>
      </c>
    </row>
    <row r="94" spans="1:8">
      <c r="A94" s="26">
        <f>runoff!A95</f>
        <v>0.63194444444444398</v>
      </c>
      <c r="B94" s="27">
        <f>浸透計算!C96</f>
        <v>1.8249999999999999E-2</v>
      </c>
      <c r="C94" s="27" t="e">
        <f>runoff!$B$1</f>
        <v>#DIV/0!</v>
      </c>
      <c r="D94" s="28">
        <v>0.14425865431381527</v>
      </c>
      <c r="E94" s="29">
        <v>3.008065786959303E-2</v>
      </c>
      <c r="H94">
        <f t="shared" si="1"/>
        <v>15.166666666666647</v>
      </c>
    </row>
    <row r="95" spans="1:8">
      <c r="A95" s="26">
        <f>runoff!A96</f>
        <v>0.63888888888888895</v>
      </c>
      <c r="B95" s="27">
        <f>浸透計算!C97</f>
        <v>1.7749999999999998E-2</v>
      </c>
      <c r="C95" s="27" t="e">
        <f>runoff!$B$1</f>
        <v>#DIV/0!</v>
      </c>
      <c r="D95" s="28">
        <v>0.14330759910324695</v>
      </c>
      <c r="E95" s="29">
        <v>2.9783321581698233E-2</v>
      </c>
      <c r="H95">
        <f t="shared" si="1"/>
        <v>15.333333333333313</v>
      </c>
    </row>
    <row r="96" spans="1:8">
      <c r="A96" s="26">
        <f>runoff!A97</f>
        <v>0.64583333333333304</v>
      </c>
      <c r="B96" s="27">
        <f>浸透計算!C98</f>
        <v>1.7000000000000001E-2</v>
      </c>
      <c r="C96" s="27" t="e">
        <f>runoff!$B$1</f>
        <v>#DIV/0!</v>
      </c>
      <c r="D96" s="28">
        <v>0.1423291811899384</v>
      </c>
      <c r="E96" s="29">
        <v>2.948128213474981E-2</v>
      </c>
      <c r="H96">
        <f t="shared" si="1"/>
        <v>15.499999999999979</v>
      </c>
    </row>
    <row r="97" spans="1:8">
      <c r="A97" s="26">
        <f>runoff!A98</f>
        <v>0.65277777777777801</v>
      </c>
      <c r="B97" s="27">
        <f>浸透計算!C99</f>
        <v>1.6500000000000001E-2</v>
      </c>
      <c r="C97" s="27" t="e">
        <f>runoff!$B$1</f>
        <v>#DIV/0!</v>
      </c>
      <c r="D97" s="28">
        <v>0.14132403200090515</v>
      </c>
      <c r="E97" s="29">
        <v>2.9168931915595928E-2</v>
      </c>
      <c r="H97">
        <f t="shared" si="1"/>
        <v>15.666666666666645</v>
      </c>
    </row>
    <row r="98" spans="1:8">
      <c r="A98" s="26">
        <f>runoff!A99</f>
        <v>0.65972222222222199</v>
      </c>
      <c r="B98" s="27">
        <f>浸透計算!C100</f>
        <v>1.6E-2</v>
      </c>
      <c r="C98" s="27" t="e">
        <f>runoff!$B$1</f>
        <v>#DIV/0!</v>
      </c>
      <c r="D98" s="28">
        <v>0.14029277600149753</v>
      </c>
      <c r="E98" s="29">
        <v>2.8852044070319108E-2</v>
      </c>
      <c r="H98">
        <f t="shared" si="1"/>
        <v>15.833333333333311</v>
      </c>
    </row>
    <row r="99" spans="1:8">
      <c r="A99" s="26">
        <f>runoff!A100</f>
        <v>0.66666666666666696</v>
      </c>
      <c r="B99" s="27">
        <f>浸透計算!C101</f>
        <v>1.55E-2</v>
      </c>
      <c r="C99" s="27" t="e">
        <f>runoff!$B$1</f>
        <v>#DIV/0!</v>
      </c>
      <c r="D99" s="28">
        <v>0.13924630610352426</v>
      </c>
      <c r="E99" s="29">
        <v>2.8530684614822825E-2</v>
      </c>
      <c r="H99">
        <f t="shared" si="1"/>
        <v>15.999999999999977</v>
      </c>
    </row>
    <row r="100" spans="1:8">
      <c r="A100" s="26">
        <f>runoff!A101</f>
        <v>0.67361111111111105</v>
      </c>
      <c r="B100" s="27">
        <f>浸透計算!C102</f>
        <v>1.525E-2</v>
      </c>
      <c r="C100" s="27" t="e">
        <f>runoff!$B$1</f>
        <v>#DIV/0!</v>
      </c>
      <c r="D100" s="28">
        <v>0.13818499557945466</v>
      </c>
      <c r="E100" s="29">
        <v>2.8204921179721003E-2</v>
      </c>
      <c r="H100">
        <f t="shared" si="1"/>
        <v>16.166666666666643</v>
      </c>
    </row>
    <row r="101" spans="1:8">
      <c r="A101" s="26">
        <f>runoff!A102</f>
        <v>0.68055555555555503</v>
      </c>
      <c r="B101" s="27">
        <f>浸透計算!C103</f>
        <v>1.4749999999999999E-2</v>
      </c>
      <c r="C101" s="27" t="e">
        <f>runoff!$B$1</f>
        <v>#DIV/0!</v>
      </c>
      <c r="D101" s="28">
        <v>0.13711949111799734</v>
      </c>
      <c r="E101" s="29">
        <v>2.7880407126042044E-2</v>
      </c>
      <c r="H101">
        <f t="shared" si="1"/>
        <v>16.333333333333311</v>
      </c>
    </row>
    <row r="102" spans="1:8">
      <c r="A102" s="26">
        <f>runoff!A103</f>
        <v>0.6875</v>
      </c>
      <c r="B102" s="27">
        <f>浸透計算!C104</f>
        <v>1.4500000000000001E-2</v>
      </c>
      <c r="C102" s="27" t="e">
        <f>runoff!$B$1</f>
        <v>#DIV/0!</v>
      </c>
      <c r="D102" s="28">
        <v>0.13604992136139485</v>
      </c>
      <c r="E102" s="29">
        <v>2.7551584864283694E-2</v>
      </c>
      <c r="H102">
        <f t="shared" si="1"/>
        <v>16.499999999999979</v>
      </c>
    </row>
    <row r="103" spans="1:8">
      <c r="A103" s="26">
        <f>runoff!A104</f>
        <v>0.69444444444444398</v>
      </c>
      <c r="B103" s="27">
        <f>浸透計算!C105</f>
        <v>1.4E-2</v>
      </c>
      <c r="C103" s="27" t="e">
        <f>runoff!$B$1</f>
        <v>#DIV/0!</v>
      </c>
      <c r="D103" s="28">
        <v>0.13497617969508682</v>
      </c>
      <c r="E103" s="29">
        <v>2.7229605867929375E-2</v>
      </c>
      <c r="H103">
        <f t="shared" si="1"/>
        <v>16.666666666666647</v>
      </c>
    </row>
    <row r="104" spans="1:8">
      <c r="A104" s="26">
        <f>runoff!A105</f>
        <v>0.70138888888888895</v>
      </c>
      <c r="B104" s="27">
        <f>浸透計算!C106</f>
        <v>1.375E-2</v>
      </c>
      <c r="C104" s="27" t="e">
        <f>runoff!$B$1</f>
        <v>#DIV/0!</v>
      </c>
      <c r="D104" s="28">
        <v>0.13389815723852713</v>
      </c>
      <c r="E104" s="29">
        <v>2.6903372543601423E-2</v>
      </c>
      <c r="H104">
        <f t="shared" si="1"/>
        <v>16.833333333333314</v>
      </c>
    </row>
    <row r="105" spans="1:8">
      <c r="A105" s="26">
        <f>runoff!A106</f>
        <v>0.70833333333333304</v>
      </c>
      <c r="B105" s="27">
        <f>浸透計算!C107</f>
        <v>1.35E-2</v>
      </c>
      <c r="C105" s="27" t="e">
        <f>runoff!$B$1</f>
        <v>#DIV/0!</v>
      </c>
      <c r="D105" s="28">
        <v>0.13281620880788314</v>
      </c>
      <c r="E105" s="29">
        <v>2.6572956807266818E-2</v>
      </c>
      <c r="H105">
        <f t="shared" si="1"/>
        <v>16.999999999999982</v>
      </c>
    </row>
    <row r="106" spans="1:8">
      <c r="A106" s="26">
        <f>runoff!A107</f>
        <v>0.71527777777777801</v>
      </c>
      <c r="B106" s="27">
        <f>浸透計算!C108</f>
        <v>1.2999999999999999E-2</v>
      </c>
      <c r="C106" s="27" t="e">
        <f>runoff!$B$1</f>
        <v>#DIV/0!</v>
      </c>
      <c r="D106" s="28">
        <v>0.13174050659798264</v>
      </c>
      <c r="E106" s="29">
        <v>2.625485129481182E-2</v>
      </c>
      <c r="H106">
        <f t="shared" si="1"/>
        <v>17.16666666666665</v>
      </c>
    </row>
    <row r="107" spans="1:8">
      <c r="A107" s="26">
        <f>runoff!A108</f>
        <v>0.72222222222222199</v>
      </c>
      <c r="B107" s="27">
        <f>浸透計算!C109</f>
        <v>1.2749999999999999E-2</v>
      </c>
      <c r="C107" s="27" t="e">
        <f>runoff!$B$1</f>
        <v>#DIV/0!</v>
      </c>
      <c r="D107" s="28">
        <v>0.13066019431517314</v>
      </c>
      <c r="E107" s="29">
        <v>2.593257409643614E-2</v>
      </c>
      <c r="H107">
        <f t="shared" si="1"/>
        <v>17.333333333333318</v>
      </c>
    </row>
    <row r="108" spans="1:8">
      <c r="A108" s="26">
        <f>runoff!A109</f>
        <v>0.72916666666666696</v>
      </c>
      <c r="B108" s="27">
        <f>浸透計算!C110</f>
        <v>1.2500000000000001E-2</v>
      </c>
      <c r="C108" s="27" t="e">
        <f>runoff!$B$1</f>
        <v>#DIV/0!</v>
      </c>
      <c r="D108" s="28">
        <v>0.12957539148873981</v>
      </c>
      <c r="E108" s="29">
        <v>2.5611626443200707E-2</v>
      </c>
      <c r="H108">
        <f t="shared" si="1"/>
        <v>17.499999999999986</v>
      </c>
    </row>
    <row r="109" spans="1:8">
      <c r="A109" s="26">
        <f>runoff!A110</f>
        <v>0.73611111111111105</v>
      </c>
      <c r="B109" s="27">
        <f>浸透計算!C111</f>
        <v>1.225E-2</v>
      </c>
      <c r="C109" s="27" t="e">
        <f>runoff!$B$1</f>
        <v>#DIV/0!</v>
      </c>
      <c r="D109" s="28">
        <v>0.12849650007387456</v>
      </c>
      <c r="E109" s="29">
        <v>2.5292013865817715E-2</v>
      </c>
      <c r="H109">
        <f t="shared" si="1"/>
        <v>17.666666666666654</v>
      </c>
    </row>
    <row r="110" spans="1:8">
      <c r="A110" s="26">
        <f>runoff!A111</f>
        <v>0.74305555555555503</v>
      </c>
      <c r="B110" s="27">
        <f>浸透計算!C112</f>
        <v>1.2E-2</v>
      </c>
      <c r="C110" s="27" t="e">
        <f>runoff!$B$1</f>
        <v>#DIV/0!</v>
      </c>
      <c r="D110" s="28">
        <v>0.12742340753895043</v>
      </c>
      <c r="E110" s="29">
        <v>2.4973741964600293E-2</v>
      </c>
      <c r="H110">
        <f t="shared" si="1"/>
        <v>17.833333333333321</v>
      </c>
    </row>
    <row r="111" spans="1:8">
      <c r="A111" s="26">
        <f>runoff!A112</f>
        <v>0.75</v>
      </c>
      <c r="B111" s="27">
        <f>浸透計算!C113</f>
        <v>1.175E-2</v>
      </c>
      <c r="C111" s="27" t="e">
        <f>runoff!$B$1</f>
        <v>#DIV/0!</v>
      </c>
      <c r="D111" s="28">
        <v>0.12635577544210472</v>
      </c>
      <c r="E111" s="29">
        <v>2.4662176782619942E-2</v>
      </c>
      <c r="H111">
        <f t="shared" si="1"/>
        <v>17.999999999999989</v>
      </c>
    </row>
    <row r="112" spans="1:8">
      <c r="A112" s="26">
        <f>runoff!A113</f>
        <v>0.75694444444444398</v>
      </c>
      <c r="B112" s="27">
        <f>浸透計算!C114</f>
        <v>1.15E-2</v>
      </c>
      <c r="C112" s="27" t="e">
        <f>runoff!$B$1</f>
        <v>#DIV/0!</v>
      </c>
      <c r="D112" s="28">
        <v>0.12529326677662586</v>
      </c>
      <c r="E112" s="29">
        <v>2.4351918152099635E-2</v>
      </c>
      <c r="H112">
        <f t="shared" si="1"/>
        <v>18.166666666666657</v>
      </c>
    </row>
    <row r="113" spans="1:8">
      <c r="A113" s="26">
        <f>runoff!A114</f>
        <v>0.76388888888888895</v>
      </c>
      <c r="B113" s="27">
        <f>浸透計算!C115</f>
        <v>1.15E-2</v>
      </c>
      <c r="C113" s="27" t="e">
        <f>runoff!$B$1</f>
        <v>#DIV/0!</v>
      </c>
      <c r="D113" s="28">
        <v>0.12423577141328296</v>
      </c>
      <c r="E113" s="29">
        <v>2.4042971598498757E-2</v>
      </c>
      <c r="H113">
        <f t="shared" si="1"/>
        <v>18.333333333333325</v>
      </c>
    </row>
    <row r="114" spans="1:8">
      <c r="A114" s="26">
        <f>runoff!A115</f>
        <v>0.77083333333333304</v>
      </c>
      <c r="B114" s="27">
        <f>浸透計算!C116</f>
        <v>1.125E-2</v>
      </c>
      <c r="C114" s="27" t="e">
        <f>runoff!$B$1</f>
        <v>#DIV/0!</v>
      </c>
      <c r="D114" s="28">
        <v>0.12319347018146565</v>
      </c>
      <c r="E114" s="29">
        <v>2.3740635469157157E-2</v>
      </c>
      <c r="H114">
        <f t="shared" si="1"/>
        <v>18.499999999999993</v>
      </c>
    </row>
    <row r="115" spans="1:8">
      <c r="A115" s="26">
        <f>runoff!A116</f>
        <v>0.77777777777777801</v>
      </c>
      <c r="B115" s="27">
        <f>浸透計算!C117</f>
        <v>1.0999999999999999E-2</v>
      </c>
      <c r="C115" s="27" t="e">
        <f>runoff!$B$1</f>
        <v>#DIV/0!</v>
      </c>
      <c r="D115" s="28">
        <v>0.12216580966074195</v>
      </c>
      <c r="E115" s="29">
        <v>2.344484802360652E-2</v>
      </c>
      <c r="H115">
        <f t="shared" si="1"/>
        <v>18.666666666666661</v>
      </c>
    </row>
    <row r="116" spans="1:8">
      <c r="A116" s="26">
        <f>runoff!A117</f>
        <v>0.78472222222222199</v>
      </c>
      <c r="B116" s="27">
        <f>浸透計算!C118</f>
        <v>1.0749999999999999E-2</v>
      </c>
      <c r="C116" s="27" t="e">
        <f>runoff!$B$1</f>
        <v>#DIV/0!</v>
      </c>
      <c r="D116" s="28">
        <v>0.12114194832461306</v>
      </c>
      <c r="E116" s="29">
        <v>2.3150299302124869E-2</v>
      </c>
      <c r="H116">
        <f t="shared" si="1"/>
        <v>18.833333333333329</v>
      </c>
    </row>
    <row r="117" spans="1:8">
      <c r="A117" s="26">
        <f>runoff!A118</f>
        <v>0.79166666666666696</v>
      </c>
      <c r="B117" s="27">
        <f>浸透計算!C119</f>
        <v>1.0749999999999999E-2</v>
      </c>
      <c r="C117" s="27" t="e">
        <f>runoff!$B$1</f>
        <v>#DIV/0!</v>
      </c>
      <c r="D117" s="28">
        <v>0.12012178176131723</v>
      </c>
      <c r="E117" s="29">
        <v>2.2856994536242452E-2</v>
      </c>
      <c r="H117">
        <f t="shared" si="1"/>
        <v>18.999999999999996</v>
      </c>
    </row>
    <row r="118" spans="1:8">
      <c r="A118" s="26">
        <f>runoff!A119</f>
        <v>0.79861111111111105</v>
      </c>
      <c r="B118" s="27">
        <f>浸透計算!C120</f>
        <v>1.0500000000000001E-2</v>
      </c>
      <c r="C118" s="27" t="e">
        <f>runoff!$B$1</f>
        <v>#DIV/0!</v>
      </c>
      <c r="D118" s="28">
        <v>0.11911550026288069</v>
      </c>
      <c r="E118" s="29">
        <v>2.2570143315471018E-2</v>
      </c>
      <c r="H118">
        <f t="shared" si="1"/>
        <v>19.166666666666664</v>
      </c>
    </row>
    <row r="119" spans="1:8">
      <c r="A119" s="26">
        <f>runoff!A120</f>
        <v>0.80555555555555503</v>
      </c>
      <c r="B119" s="27">
        <f>浸透計算!C121</f>
        <v>1.025E-2</v>
      </c>
      <c r="C119" s="27" t="e">
        <f>runoff!$B$1</f>
        <v>#DIV/0!</v>
      </c>
      <c r="D119" s="28">
        <v>0.11812256356401545</v>
      </c>
      <c r="E119" s="29">
        <v>2.2289684857547044E-2</v>
      </c>
      <c r="H119">
        <f t="shared" si="1"/>
        <v>19.333333333333332</v>
      </c>
    </row>
    <row r="120" spans="1:8">
      <c r="A120" s="26">
        <f>runoff!A121</f>
        <v>0.8125</v>
      </c>
      <c r="B120" s="27">
        <f>浸透計算!C122</f>
        <v>1.025E-2</v>
      </c>
      <c r="C120" s="27" t="e">
        <f>runoff!$B$1</f>
        <v>#DIV/0!</v>
      </c>
      <c r="D120" s="28">
        <v>0.11713213952756368</v>
      </c>
      <c r="E120" s="29">
        <v>2.2010397786972478E-2</v>
      </c>
      <c r="H120">
        <f t="shared" si="1"/>
        <v>19.5</v>
      </c>
    </row>
    <row r="121" spans="1:8">
      <c r="A121" s="26">
        <f>runoff!A122</f>
        <v>0.81944444444444398</v>
      </c>
      <c r="B121" s="27">
        <f>浸透計算!C123</f>
        <v>0.01</v>
      </c>
      <c r="C121" s="27" t="e">
        <f>runoff!$B$1</f>
        <v>#DIV/0!</v>
      </c>
      <c r="D121" s="28">
        <v>0.11615442729049925</v>
      </c>
      <c r="E121" s="29">
        <v>2.1737426516559587E-2</v>
      </c>
      <c r="H121">
        <f t="shared" si="1"/>
        <v>19.666666666666668</v>
      </c>
    </row>
    <row r="122" spans="1:8">
      <c r="A122" s="26">
        <f>runoff!A123</f>
        <v>0.82638888888888895</v>
      </c>
      <c r="B122" s="27">
        <f>浸透計算!C124</f>
        <v>9.75E-3</v>
      </c>
      <c r="C122" s="27" t="e">
        <f>runoff!$B$1</f>
        <v>#DIV/0!</v>
      </c>
      <c r="D122" s="28">
        <v>0.1151891133802687</v>
      </c>
      <c r="E122" s="29">
        <v>2.1465593126700253E-2</v>
      </c>
      <c r="H122">
        <f t="shared" si="1"/>
        <v>19.833333333333336</v>
      </c>
    </row>
    <row r="123" spans="1:8">
      <c r="A123" s="26">
        <f>runoff!A124</f>
        <v>0.83333333333333304</v>
      </c>
      <c r="B123" s="27">
        <f>浸透計算!C125</f>
        <v>9.75E-3</v>
      </c>
      <c r="C123" s="27" t="e">
        <f>runoff!$B$1</f>
        <v>#DIV/0!</v>
      </c>
      <c r="D123" s="28">
        <v>0.11422558786743847</v>
      </c>
      <c r="E123" s="29">
        <v>2.1194902400596165E-2</v>
      </c>
      <c r="H123">
        <f t="shared" si="1"/>
        <v>20.000000000000004</v>
      </c>
    </row>
    <row r="124" spans="1:8">
      <c r="A124" s="26">
        <f>runoff!A125</f>
        <v>0.84027777777777801</v>
      </c>
      <c r="B124" s="27">
        <f>浸透計算!C126</f>
        <v>9.4999999999999998E-3</v>
      </c>
      <c r="C124" s="27" t="e">
        <f>runoff!$B$1</f>
        <v>#DIV/0!</v>
      </c>
      <c r="D124" s="28">
        <v>0.11327405501755446</v>
      </c>
      <c r="E124" s="29">
        <v>2.0930434252201494E-2</v>
      </c>
      <c r="H124">
        <f t="shared" si="1"/>
        <v>20.166666666666671</v>
      </c>
    </row>
    <row r="125" spans="1:8">
      <c r="A125" s="26">
        <f>runoff!A126</f>
        <v>0.84722222222222199</v>
      </c>
      <c r="B125" s="27">
        <f>浸透計算!C127</f>
        <v>9.4999999999999998E-3</v>
      </c>
      <c r="C125" s="27" t="e">
        <f>runoff!$B$1</f>
        <v>#DIV/0!</v>
      </c>
      <c r="D125" s="28">
        <v>0.11233399392705401</v>
      </c>
      <c r="E125" s="29">
        <v>2.0672129455253756E-2</v>
      </c>
      <c r="H125">
        <f t="shared" si="1"/>
        <v>20.333333333333339</v>
      </c>
    </row>
    <row r="126" spans="1:8">
      <c r="A126" s="26">
        <f>runoff!A127</f>
        <v>0.85416666666666696</v>
      </c>
      <c r="B126" s="27">
        <f>浸透計算!C128</f>
        <v>9.2499999999999995E-3</v>
      </c>
      <c r="C126" s="27" t="e">
        <f>runoff!$B$1</f>
        <v>#DIV/0!</v>
      </c>
      <c r="D126" s="28">
        <v>0.11140510032986646</v>
      </c>
      <c r="E126" s="29">
        <v>2.0414896077872436E-2</v>
      </c>
      <c r="H126">
        <f t="shared" si="1"/>
        <v>20.500000000000007</v>
      </c>
    </row>
    <row r="127" spans="1:8">
      <c r="A127" s="26">
        <f>runoff!A128</f>
        <v>0.86111111111111105</v>
      </c>
      <c r="B127" s="27">
        <f>浸透計算!C129</f>
        <v>9.2499999999999995E-3</v>
      </c>
      <c r="C127" s="27" t="e">
        <f>runoff!$B$1</f>
        <v>#DIV/0!</v>
      </c>
      <c r="D127" s="28">
        <v>0.11048707311937615</v>
      </c>
      <c r="E127" s="29">
        <v>2.0163750927119493E-2</v>
      </c>
      <c r="H127">
        <f t="shared" si="1"/>
        <v>20.666666666666675</v>
      </c>
    </row>
    <row r="128" spans="1:8">
      <c r="A128" s="26">
        <f>runoff!A129</f>
        <v>0.86805555555555503</v>
      </c>
      <c r="B128" s="27">
        <f>浸透計算!C130</f>
        <v>8.9999999999999993E-3</v>
      </c>
      <c r="C128" s="27" t="e">
        <f>runoff!$B$1</f>
        <v>#DIV/0!</v>
      </c>
      <c r="D128" s="28">
        <v>0.10957961257772433</v>
      </c>
      <c r="E128" s="29">
        <v>1.9913644174379429E-2</v>
      </c>
      <c r="H128">
        <f t="shared" si="1"/>
        <v>20.833333333333343</v>
      </c>
    </row>
    <row r="129" spans="1:8">
      <c r="A129" s="26">
        <f>runoff!A130</f>
        <v>0.875</v>
      </c>
      <c r="B129" s="27">
        <f>浸透計算!C131</f>
        <v>8.9999999999999993E-3</v>
      </c>
      <c r="C129" s="27" t="e">
        <f>runoff!$B$1</f>
        <v>#DIV/0!</v>
      </c>
      <c r="D129" s="28">
        <v>0.10868221303902167</v>
      </c>
      <c r="E129" s="29">
        <v>1.9674522634772727E-2</v>
      </c>
      <c r="H129">
        <f t="shared" si="1"/>
        <v>21.000000000000011</v>
      </c>
    </row>
    <row r="130" spans="1:8">
      <c r="A130" s="26">
        <f>runoff!A131</f>
        <v>0.88194444444444398</v>
      </c>
      <c r="B130" s="27">
        <f>浸透計算!C132</f>
        <v>8.7500000000000008E-3</v>
      </c>
      <c r="C130" s="27" t="e">
        <f>runoff!$B$1</f>
        <v>#DIV/0!</v>
      </c>
      <c r="D130" s="28">
        <v>0.10779458016296778</v>
      </c>
      <c r="E130" s="29">
        <v>1.9431414640286172E-2</v>
      </c>
      <c r="H130">
        <f t="shared" si="1"/>
        <v>21.166666666666679</v>
      </c>
    </row>
    <row r="131" spans="1:8">
      <c r="A131" s="26">
        <f>runoff!A132</f>
        <v>0.88888888888888895</v>
      </c>
      <c r="B131" s="27">
        <f>浸透計算!C133</f>
        <v>8.7500000000000008E-3</v>
      </c>
      <c r="C131" s="27" t="e">
        <f>runoff!$B$1</f>
        <v>#DIV/0!</v>
      </c>
      <c r="D131" s="28">
        <v>0.10691663177790682</v>
      </c>
      <c r="E131" s="29">
        <v>1.9194246960052286E-2</v>
      </c>
      <c r="H131">
        <f t="shared" si="1"/>
        <v>21.333333333333346</v>
      </c>
    </row>
    <row r="132" spans="1:8">
      <c r="A132" s="26">
        <f>runoff!A133</f>
        <v>0.89583333333333304</v>
      </c>
      <c r="B132" s="27">
        <f>浸透計算!C134</f>
        <v>8.7500000000000008E-3</v>
      </c>
      <c r="C132" s="27" t="e">
        <f>runoff!$B$1</f>
        <v>#DIV/0!</v>
      </c>
      <c r="D132" s="28">
        <v>0.1060478706158917</v>
      </c>
      <c r="E132" s="29">
        <v>1.8962962892307315E-2</v>
      </c>
      <c r="H132">
        <f t="shared" si="1"/>
        <v>21.500000000000014</v>
      </c>
    </row>
    <row r="133" spans="1:8">
      <c r="A133" s="26">
        <f>runoff!A134</f>
        <v>0.90277777777777801</v>
      </c>
      <c r="B133" s="27">
        <f>浸透計算!C135</f>
        <v>8.5000000000000006E-3</v>
      </c>
      <c r="C133" s="27" t="e">
        <f>runoff!$B$1</f>
        <v>#DIV/0!</v>
      </c>
      <c r="D133" s="28">
        <v>0.10519852386844657</v>
      </c>
      <c r="E133" s="29">
        <v>1.8732615324721317E-2</v>
      </c>
      <c r="H133">
        <f t="shared" ref="H133:H147" si="2">H132+1/6</f>
        <v>21.666666666666682</v>
      </c>
    </row>
    <row r="134" spans="1:8">
      <c r="A134" s="26">
        <f>runoff!A135</f>
        <v>0.90972222222222199</v>
      </c>
      <c r="B134" s="27">
        <f>浸透計算!C136</f>
        <v>8.5000000000000006E-3</v>
      </c>
      <c r="C134" s="27" t="e">
        <f>runoff!$B$1</f>
        <v>#DIV/0!</v>
      </c>
      <c r="D134" s="28">
        <v>0.10435779372200574</v>
      </c>
      <c r="E134" s="29">
        <v>1.8508079268427478E-2</v>
      </c>
      <c r="H134">
        <f t="shared" si="2"/>
        <v>21.83333333333335</v>
      </c>
    </row>
    <row r="135" spans="1:8">
      <c r="A135" s="26">
        <f>runoff!A136</f>
        <v>0.91666666666666696</v>
      </c>
      <c r="B135" s="27">
        <f>浸透計算!C137</f>
        <v>8.2500000000000004E-3</v>
      </c>
      <c r="C135" s="27" t="e">
        <f>runoff!$B$1</f>
        <v>#DIV/0!</v>
      </c>
      <c r="D135" s="28">
        <v>0.1035251936806974</v>
      </c>
      <c r="E135" s="29">
        <v>1.8289299491570911E-2</v>
      </c>
      <c r="H135">
        <f t="shared" si="2"/>
        <v>22.000000000000018</v>
      </c>
    </row>
    <row r="136" spans="1:8">
      <c r="A136" s="26">
        <f>runoff!A137</f>
        <v>0.92361111111111105</v>
      </c>
      <c r="B136" s="27">
        <f>浸透計算!C138</f>
        <v>8.2500000000000004E-3</v>
      </c>
      <c r="C136" s="27" t="e">
        <f>runoff!$B$1</f>
        <v>#DIV/0!</v>
      </c>
      <c r="D136" s="28">
        <v>0.10270044511517044</v>
      </c>
      <c r="E136" s="29">
        <v>1.8071388622069983E-2</v>
      </c>
      <c r="H136">
        <f t="shared" si="2"/>
        <v>22.166666666666686</v>
      </c>
    </row>
    <row r="137" spans="1:8">
      <c r="A137" s="26">
        <f>runoff!A138</f>
        <v>0.93055555555555503</v>
      </c>
      <c r="B137" s="27">
        <f>浸透計算!C139</f>
        <v>8.2500000000000004E-3</v>
      </c>
      <c r="C137" s="27" t="e">
        <f>runoff!$B$1</f>
        <v>#DIV/0!</v>
      </c>
      <c r="D137" s="28">
        <v>0.10188347479346166</v>
      </c>
      <c r="E137" s="29">
        <v>1.7854350138561133E-2</v>
      </c>
      <c r="H137">
        <f t="shared" si="2"/>
        <v>22.333333333333353</v>
      </c>
    </row>
    <row r="138" spans="1:8">
      <c r="A138" s="26">
        <f>runoff!A139</f>
        <v>0.9375</v>
      </c>
      <c r="B138" s="27">
        <f>浸透計算!C140</f>
        <v>8.0000000000000002E-3</v>
      </c>
      <c r="C138" s="27" t="e">
        <f>runoff!$B$1</f>
        <v>#DIV/0!</v>
      </c>
      <c r="D138" s="28">
        <v>0.10108431995002294</v>
      </c>
      <c r="E138" s="29">
        <v>1.7647776138759765E-2</v>
      </c>
      <c r="H138">
        <f t="shared" si="2"/>
        <v>22.500000000000021</v>
      </c>
    </row>
    <row r="139" spans="1:8">
      <c r="A139" s="26">
        <f>runoff!A140</f>
        <v>0.94444444444444398</v>
      </c>
      <c r="B139" s="27">
        <f>浸透計算!C141</f>
        <v>8.0000000000000002E-3</v>
      </c>
      <c r="C139" s="27" t="e">
        <f>runoff!$B$1</f>
        <v>#DIV/0!</v>
      </c>
      <c r="D139" s="28">
        <v>0.10029219355604334</v>
      </c>
      <c r="E139" s="29">
        <v>1.7437229229199668E-2</v>
      </c>
      <c r="H139">
        <f t="shared" si="2"/>
        <v>22.666666666666689</v>
      </c>
    </row>
    <row r="140" spans="1:8">
      <c r="A140" s="26">
        <f>runoff!A141</f>
        <v>0.95138888888888895</v>
      </c>
      <c r="B140" s="27">
        <f>浸透計算!C142</f>
        <v>8.0000000000000002E-3</v>
      </c>
      <c r="C140" s="27" t="e">
        <f>runoff!$B$1</f>
        <v>#DIV/0!</v>
      </c>
      <c r="D140" s="28">
        <v>9.9507027156796254E-2</v>
      </c>
      <c r="E140" s="29">
        <v>1.7232282930675483E-2</v>
      </c>
      <c r="H140">
        <f t="shared" si="2"/>
        <v>22.833333333333357</v>
      </c>
    </row>
    <row r="141" spans="1:8">
      <c r="A141" s="26">
        <f>runoff!A142</f>
        <v>0.95833333333333304</v>
      </c>
      <c r="B141" s="27">
        <f>浸透計算!C143</f>
        <v>7.7499999999999999E-3</v>
      </c>
      <c r="C141" s="27" t="e">
        <f>runoff!$B$1</f>
        <v>#DIV/0!</v>
      </c>
      <c r="D141" s="28">
        <v>9.8738865927478159E-2</v>
      </c>
      <c r="E141" s="29">
        <v>1.7032884077554707E-2</v>
      </c>
      <c r="H141">
        <f t="shared" si="2"/>
        <v>23.000000000000025</v>
      </c>
    </row>
    <row r="142" spans="1:8">
      <c r="A142" s="26">
        <f>runoff!A143</f>
        <v>0.96527777777777801</v>
      </c>
      <c r="B142" s="27">
        <f>浸透計算!C144</f>
        <v>7.7499999999999999E-3</v>
      </c>
      <c r="C142" s="27" t="e">
        <f>runoff!$B$1</f>
        <v>#DIV/0!</v>
      </c>
      <c r="D142" s="28">
        <v>9.7976731439385609E-2</v>
      </c>
      <c r="E142" s="29">
        <v>1.6838980417090529E-2</v>
      </c>
      <c r="H142">
        <f t="shared" si="2"/>
        <v>23.166666666666693</v>
      </c>
    </row>
    <row r="143" spans="1:8">
      <c r="A143" s="26">
        <f>runoff!A144</f>
        <v>0.97222222222222199</v>
      </c>
      <c r="B143" s="27">
        <f>浸透計算!C145</f>
        <v>7.7499999999999999E-3</v>
      </c>
      <c r="C143" s="27" t="e">
        <f>runoff!$B$1</f>
        <v>#DIV/0!</v>
      </c>
      <c r="D143" s="28">
        <v>9.7220559151319774E-2</v>
      </c>
      <c r="E143" s="29">
        <v>1.6641116210252747E-2</v>
      </c>
      <c r="H143">
        <f t="shared" si="2"/>
        <v>23.333333333333361</v>
      </c>
    </row>
    <row r="144" spans="1:8">
      <c r="A144" s="26">
        <f>runoff!A145</f>
        <v>0.97916666666666696</v>
      </c>
      <c r="B144" s="27">
        <f>浸透計算!C146</f>
        <v>7.4999999999999997E-3</v>
      </c>
      <c r="C144" s="27" t="e">
        <f>runoff!$B$1</f>
        <v>#DIV/0!</v>
      </c>
      <c r="D144" s="28">
        <v>9.6480602850519931E-2</v>
      </c>
      <c r="E144" s="29">
        <v>1.6453400275432017E-2</v>
      </c>
      <c r="H144">
        <f t="shared" si="2"/>
        <v>23.500000000000028</v>
      </c>
    </row>
    <row r="145" spans="1:8">
      <c r="A145" s="26">
        <f>runoff!A146</f>
        <v>0.98611111111111105</v>
      </c>
      <c r="B145" s="27">
        <f>浸透計算!C147</f>
        <v>7.4999999999999997E-3</v>
      </c>
      <c r="C145" s="27" t="e">
        <f>runoff!$B$1</f>
        <v>#DIV/0!</v>
      </c>
      <c r="D145" s="28">
        <v>9.5745891812193534E-2</v>
      </c>
      <c r="E145" s="29">
        <v>1.626639552477354E-2</v>
      </c>
      <c r="H145">
        <f t="shared" si="2"/>
        <v>23.666666666666696</v>
      </c>
    </row>
    <row r="146" spans="1:8">
      <c r="A146" s="26">
        <f>runoff!A147</f>
        <v>0.99305555555555503</v>
      </c>
      <c r="B146" s="27">
        <f>浸透計算!C148</f>
        <v>7.4999999999999997E-3</v>
      </c>
      <c r="C146" s="27" t="e">
        <f>runoff!$B$1</f>
        <v>#DIV/0!</v>
      </c>
      <c r="D146" s="28">
        <v>9.5016366102929253E-2</v>
      </c>
      <c r="E146" s="29">
        <v>1.608010467328817E-2</v>
      </c>
      <c r="H146">
        <f t="shared" si="2"/>
        <v>23.833333333333364</v>
      </c>
    </row>
    <row r="147" spans="1:8" ht="13.5" thickBot="1">
      <c r="A147" s="30">
        <f>runoff!A148</f>
        <v>1</v>
      </c>
      <c r="B147" s="31">
        <f>浸透計算!C149</f>
        <v>7.2500000000000004E-3</v>
      </c>
      <c r="C147" s="31" t="e">
        <f>runoff!$B$1</f>
        <v>#DIV/0!</v>
      </c>
      <c r="D147" s="32">
        <v>9.4302284833514563E-2</v>
      </c>
      <c r="E147" s="33">
        <v>1.5899161066127751E-2</v>
      </c>
      <c r="H147">
        <f t="shared" si="2"/>
        <v>24.000000000000032</v>
      </c>
    </row>
    <row r="148" spans="1:8">
      <c r="A148" s="20"/>
      <c r="D148">
        <v>9.3592880341704418E-2</v>
      </c>
      <c r="E148">
        <v>1.5718901294691501E-2</v>
      </c>
    </row>
    <row r="149" spans="1:8">
      <c r="A149" s="20"/>
    </row>
    <row r="150" spans="1:8">
      <c r="A150" s="20"/>
    </row>
    <row r="151" spans="1:8">
      <c r="A151" s="20"/>
    </row>
    <row r="152" spans="1:8">
      <c r="A152" s="20"/>
    </row>
    <row r="153" spans="1:8">
      <c r="A153" s="20"/>
    </row>
    <row r="154" spans="1:8">
      <c r="A154" s="20"/>
    </row>
    <row r="155" spans="1:8">
      <c r="A155" s="20"/>
    </row>
    <row r="156" spans="1:8">
      <c r="A156" s="20"/>
    </row>
    <row r="157" spans="1:8">
      <c r="A157" s="20"/>
    </row>
    <row r="158" spans="1:8">
      <c r="A158" s="20"/>
    </row>
    <row r="159" spans="1:8">
      <c r="A159" s="20"/>
    </row>
    <row r="160" spans="1:8">
      <c r="A160" s="20"/>
    </row>
    <row r="161" spans="1:1">
      <c r="A161" s="20"/>
    </row>
    <row r="162" spans="1:1">
      <c r="A162" s="20"/>
    </row>
    <row r="163" spans="1:1">
      <c r="A163" s="20"/>
    </row>
    <row r="164" spans="1:1">
      <c r="A164" s="20"/>
    </row>
    <row r="165" spans="1:1">
      <c r="A165" s="20"/>
    </row>
    <row r="166" spans="1:1">
      <c r="A166" s="20"/>
    </row>
    <row r="167" spans="1:1">
      <c r="A167" s="20"/>
    </row>
    <row r="168" spans="1:1">
      <c r="A168" s="20"/>
    </row>
    <row r="169" spans="1:1">
      <c r="A169" s="20"/>
    </row>
    <row r="170" spans="1:1">
      <c r="A170" s="20"/>
    </row>
    <row r="171" spans="1:1">
      <c r="A171" s="20"/>
    </row>
    <row r="172" spans="1:1">
      <c r="A172" s="20"/>
    </row>
    <row r="173" spans="1:1">
      <c r="A173" s="20"/>
    </row>
    <row r="174" spans="1:1">
      <c r="A174" s="20"/>
    </row>
    <row r="175" spans="1:1">
      <c r="A175" s="20"/>
    </row>
    <row r="176" spans="1:1">
      <c r="A176" s="20"/>
    </row>
    <row r="177" spans="1:1">
      <c r="A177" s="20"/>
    </row>
    <row r="178" spans="1:1">
      <c r="A178" s="20"/>
    </row>
    <row r="179" spans="1:1">
      <c r="A179" s="20"/>
    </row>
    <row r="180" spans="1:1">
      <c r="A180" s="20"/>
    </row>
    <row r="181" spans="1:1">
      <c r="A181" s="20"/>
    </row>
    <row r="182" spans="1:1">
      <c r="A182" s="20"/>
    </row>
    <row r="183" spans="1:1">
      <c r="A183" s="20"/>
    </row>
    <row r="184" spans="1:1">
      <c r="A184" s="20"/>
    </row>
    <row r="185" spans="1:1">
      <c r="A185" s="20"/>
    </row>
    <row r="186" spans="1:1">
      <c r="A186" s="20"/>
    </row>
    <row r="187" spans="1:1">
      <c r="A187" s="20"/>
    </row>
    <row r="188" spans="1:1">
      <c r="A188" s="20"/>
    </row>
    <row r="189" spans="1:1">
      <c r="A189" s="20"/>
    </row>
    <row r="190" spans="1:1">
      <c r="A190" s="20"/>
    </row>
    <row r="191" spans="1:1">
      <c r="A191" s="20"/>
    </row>
    <row r="192" spans="1:1">
      <c r="A192" s="20"/>
    </row>
    <row r="193" spans="1:1">
      <c r="A193" s="20"/>
    </row>
    <row r="194" spans="1:1">
      <c r="A194" s="20"/>
    </row>
    <row r="195" spans="1:1">
      <c r="A195" s="20"/>
    </row>
    <row r="196" spans="1:1">
      <c r="A196" s="20"/>
    </row>
    <row r="197" spans="1:1">
      <c r="A197" s="20"/>
    </row>
    <row r="198" spans="1:1">
      <c r="A198" s="20"/>
    </row>
    <row r="199" spans="1:1">
      <c r="A199" s="20"/>
    </row>
    <row r="200" spans="1:1">
      <c r="A200" s="20"/>
    </row>
    <row r="201" spans="1:1">
      <c r="A201" s="20"/>
    </row>
    <row r="202" spans="1:1">
      <c r="A202" s="20"/>
    </row>
    <row r="203" spans="1:1">
      <c r="A203" s="20"/>
    </row>
    <row r="204" spans="1:1">
      <c r="A204" s="20"/>
    </row>
    <row r="205" spans="1:1">
      <c r="A205" s="20"/>
    </row>
    <row r="206" spans="1:1">
      <c r="A206" s="20"/>
    </row>
    <row r="207" spans="1:1">
      <c r="A207" s="20"/>
    </row>
    <row r="208" spans="1:1">
      <c r="A208" s="20"/>
    </row>
    <row r="209" spans="1:1">
      <c r="A209" s="20"/>
    </row>
    <row r="210" spans="1:1">
      <c r="A210" s="20"/>
    </row>
    <row r="211" spans="1:1">
      <c r="A211" s="20"/>
    </row>
    <row r="212" spans="1:1">
      <c r="A212" s="20"/>
    </row>
    <row r="213" spans="1:1">
      <c r="A213" s="20"/>
    </row>
    <row r="214" spans="1:1">
      <c r="A214" s="20"/>
    </row>
    <row r="215" spans="1:1">
      <c r="A215" s="20"/>
    </row>
    <row r="216" spans="1:1">
      <c r="A216" s="20"/>
    </row>
    <row r="217" spans="1:1">
      <c r="A217" s="20"/>
    </row>
    <row r="218" spans="1:1">
      <c r="A218" s="20"/>
    </row>
    <row r="219" spans="1:1">
      <c r="A219" s="20"/>
    </row>
    <row r="220" spans="1:1">
      <c r="A220" s="20"/>
    </row>
    <row r="221" spans="1:1">
      <c r="A221" s="20"/>
    </row>
    <row r="222" spans="1:1">
      <c r="A222" s="20"/>
    </row>
    <row r="223" spans="1:1">
      <c r="A223" s="20"/>
    </row>
    <row r="224" spans="1:1">
      <c r="A224" s="20"/>
    </row>
    <row r="225" spans="1:1">
      <c r="A225" s="20"/>
    </row>
    <row r="226" spans="1:1">
      <c r="A226" s="20"/>
    </row>
    <row r="227" spans="1:1">
      <c r="A227" s="20"/>
    </row>
    <row r="228" spans="1:1">
      <c r="A228" s="20"/>
    </row>
  </sheetData>
  <phoneticPr fontId="3"/>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29"/>
  <dimension ref="A1:R151"/>
  <sheetViews>
    <sheetView showGridLines="0" zoomScaleNormal="100" workbookViewId="0">
      <selection activeCell="D7" sqref="D7"/>
    </sheetView>
  </sheetViews>
  <sheetFormatPr defaultColWidth="9" defaultRowHeight="13"/>
  <cols>
    <col min="1" max="4" width="9" style="97"/>
    <col min="5" max="5" width="9.453125" style="97" bestFit="1" customWidth="1"/>
    <col min="6" max="7" width="9" style="97"/>
    <col min="8" max="12" width="9" style="96"/>
    <col min="13" max="13" width="10.453125" style="96" bestFit="1" customWidth="1"/>
    <col min="14" max="15" width="9" style="96"/>
    <col min="16" max="16" width="11.6328125" style="96" bestFit="1" customWidth="1"/>
    <col min="17" max="16384" width="9" style="96"/>
  </cols>
  <sheetData>
    <row r="1" spans="1:8">
      <c r="A1" s="96"/>
      <c r="B1" s="96"/>
      <c r="C1" s="96"/>
      <c r="D1" s="96"/>
      <c r="E1" s="96"/>
      <c r="F1" s="96"/>
      <c r="G1" s="96"/>
    </row>
    <row r="2" spans="1:8">
      <c r="A2" s="96"/>
      <c r="B2" s="96"/>
      <c r="C2" s="96"/>
      <c r="D2" s="96"/>
      <c r="E2" s="100">
        <f>MAX(E7:E151)</f>
        <v>9.5699999999999993E-2</v>
      </c>
      <c r="F2" s="96"/>
      <c r="G2" s="96"/>
    </row>
    <row r="3" spans="1:8" ht="5.25" customHeight="1">
      <c r="A3" s="96"/>
      <c r="B3" s="96"/>
      <c r="C3" s="96"/>
      <c r="D3" s="96"/>
      <c r="E3" s="96"/>
      <c r="F3" s="96"/>
      <c r="G3" s="96"/>
    </row>
    <row r="4" spans="1:8">
      <c r="A4" s="116"/>
      <c r="B4" s="116"/>
      <c r="C4" s="116"/>
      <c r="D4" s="116"/>
      <c r="E4" s="116"/>
      <c r="F4" s="116"/>
      <c r="G4" s="96"/>
    </row>
    <row r="5" spans="1:8" ht="6" customHeight="1">
      <c r="A5" s="96"/>
      <c r="B5" s="96"/>
      <c r="C5" s="96"/>
      <c r="D5" s="96"/>
      <c r="E5" s="96"/>
      <c r="F5" s="96"/>
      <c r="G5" s="96"/>
    </row>
    <row r="6" spans="1:8" ht="13.5" customHeight="1">
      <c r="A6" s="113" t="s">
        <v>100</v>
      </c>
      <c r="B6" s="114" t="s">
        <v>263</v>
      </c>
      <c r="C6" s="115" t="s">
        <v>264</v>
      </c>
      <c r="D6" s="113" t="s">
        <v>268</v>
      </c>
      <c r="E6" s="114" t="s">
        <v>269</v>
      </c>
      <c r="F6" s="113" t="s">
        <v>265</v>
      </c>
      <c r="G6" s="96"/>
    </row>
    <row r="7" spans="1:8" ht="13.5" customHeight="1">
      <c r="A7" s="87">
        <v>0</v>
      </c>
      <c r="B7" s="88">
        <v>0</v>
      </c>
      <c r="C7" s="88">
        <v>0</v>
      </c>
      <c r="D7" s="88">
        <v>9.572E-2</v>
      </c>
      <c r="E7" s="88">
        <v>0</v>
      </c>
      <c r="F7" s="89">
        <v>0</v>
      </c>
      <c r="H7">
        <v>0</v>
      </c>
    </row>
    <row r="8" spans="1:8" ht="13.5" customHeight="1">
      <c r="A8" s="90">
        <v>6.9444444444444441E-3</v>
      </c>
      <c r="B8" s="91">
        <v>7.4999999999999997E-3</v>
      </c>
      <c r="C8" s="91">
        <v>7.4999999999999997E-3</v>
      </c>
      <c r="D8" s="91">
        <v>9.572E-2</v>
      </c>
      <c r="E8" s="91">
        <v>0</v>
      </c>
      <c r="F8" s="92">
        <v>3.1542056074766354E-4</v>
      </c>
      <c r="G8" s="111"/>
      <c r="H8">
        <f>H7+1/6</f>
        <v>0.16666666666666666</v>
      </c>
    </row>
    <row r="9" spans="1:8" ht="13.5" customHeight="1">
      <c r="A9" s="90">
        <v>1.38888888888889E-2</v>
      </c>
      <c r="B9" s="91">
        <v>7.4999999999999997E-3</v>
      </c>
      <c r="C9" s="91">
        <v>7.4999999999999997E-3</v>
      </c>
      <c r="D9" s="91">
        <v>9.572E-2</v>
      </c>
      <c r="E9" s="91">
        <v>3.7499999999999999E-3</v>
      </c>
      <c r="F9" s="92">
        <v>7.885514018691589E-4</v>
      </c>
      <c r="G9" s="111"/>
      <c r="H9">
        <f t="shared" ref="H9:H72" si="0">H8+1/6</f>
        <v>0.33333333333333331</v>
      </c>
    </row>
    <row r="10" spans="1:8" ht="13.5" customHeight="1">
      <c r="A10" s="90">
        <v>2.0833333333333301E-2</v>
      </c>
      <c r="B10" s="91">
        <v>7.4999999999999997E-3</v>
      </c>
      <c r="C10" s="91">
        <v>7.4999999999999997E-3</v>
      </c>
      <c r="D10" s="91">
        <v>9.572E-2</v>
      </c>
      <c r="E10" s="91">
        <v>9.3749999999999997E-3</v>
      </c>
      <c r="F10" s="92">
        <v>8.6740654205607476E-4</v>
      </c>
      <c r="G10" s="111"/>
      <c r="H10">
        <f t="shared" si="0"/>
        <v>0.5</v>
      </c>
    </row>
    <row r="11" spans="1:8" ht="13.5" customHeight="1">
      <c r="A11" s="90">
        <v>2.7777777777777801E-2</v>
      </c>
      <c r="B11" s="91">
        <v>7.4999999999999997E-3</v>
      </c>
      <c r="C11" s="91">
        <v>7.4999999999999997E-3</v>
      </c>
      <c r="D11" s="91">
        <v>9.572E-2</v>
      </c>
      <c r="E11" s="91">
        <v>1.03125E-2</v>
      </c>
      <c r="F11" s="92">
        <v>6.7026869158878506E-4</v>
      </c>
      <c r="G11" s="111"/>
      <c r="H11">
        <f t="shared" si="0"/>
        <v>0.66666666666666663</v>
      </c>
    </row>
    <row r="12" spans="1:8" ht="13.5" customHeight="1">
      <c r="A12" s="90">
        <v>3.4722222222222203E-2</v>
      </c>
      <c r="B12" s="91">
        <v>7.7499999999999999E-3</v>
      </c>
      <c r="C12" s="91">
        <v>7.7499999999999999E-3</v>
      </c>
      <c r="D12" s="91">
        <v>9.572E-2</v>
      </c>
      <c r="E12" s="91">
        <v>7.9687500000000001E-3</v>
      </c>
      <c r="F12" s="92">
        <v>5.4278621495327107E-4</v>
      </c>
      <c r="G12" s="111"/>
      <c r="H12">
        <f t="shared" si="0"/>
        <v>0.83333333333333326</v>
      </c>
    </row>
    <row r="13" spans="1:8" ht="13.5" customHeight="1">
      <c r="A13" s="90">
        <v>4.1666666666666699E-2</v>
      </c>
      <c r="B13" s="91">
        <v>7.7499999999999999E-3</v>
      </c>
      <c r="C13" s="91">
        <v>7.7499999999999999E-3</v>
      </c>
      <c r="D13" s="91">
        <v>9.572E-2</v>
      </c>
      <c r="E13" s="91">
        <v>6.4531250000000005E-3</v>
      </c>
      <c r="F13" s="92">
        <v>5.8812792056074767E-4</v>
      </c>
      <c r="G13" s="111"/>
      <c r="H13">
        <f t="shared" si="0"/>
        <v>0.99999999999999989</v>
      </c>
    </row>
    <row r="14" spans="1:8" ht="13.5" customHeight="1">
      <c r="A14" s="90">
        <v>4.8611111111111098E-2</v>
      </c>
      <c r="B14" s="91">
        <v>7.7499999999999999E-3</v>
      </c>
      <c r="C14" s="91">
        <v>7.7499999999999999E-3</v>
      </c>
      <c r="D14" s="91">
        <v>9.572E-2</v>
      </c>
      <c r="E14" s="91">
        <v>6.9921875000000001E-3</v>
      </c>
      <c r="F14" s="92">
        <v>6.745400116822429E-4</v>
      </c>
      <c r="G14" s="111"/>
      <c r="H14">
        <f t="shared" si="0"/>
        <v>1.1666666666666665</v>
      </c>
    </row>
    <row r="15" spans="1:8" ht="13.5" customHeight="1">
      <c r="A15" s="90">
        <v>5.5555555555555601E-2</v>
      </c>
      <c r="B15" s="91">
        <v>8.0000000000000002E-3</v>
      </c>
      <c r="C15" s="91">
        <v>8.0000000000000002E-3</v>
      </c>
      <c r="D15" s="91">
        <v>9.572E-2</v>
      </c>
      <c r="E15" s="91">
        <v>8.0195312499999998E-3</v>
      </c>
      <c r="F15" s="92">
        <v>7.0558922313084113E-4</v>
      </c>
      <c r="G15" s="111"/>
      <c r="H15">
        <f t="shared" si="0"/>
        <v>1.3333333333333333</v>
      </c>
    </row>
    <row r="16" spans="1:8" ht="13.5" customHeight="1">
      <c r="A16" s="90">
        <v>6.25E-2</v>
      </c>
      <c r="B16" s="91">
        <v>8.0000000000000002E-3</v>
      </c>
      <c r="C16" s="91">
        <v>8.0000000000000002E-3</v>
      </c>
      <c r="D16" s="91">
        <v>9.572E-2</v>
      </c>
      <c r="E16" s="91">
        <v>8.3886718749999999E-3</v>
      </c>
      <c r="F16" s="92">
        <v>6.8842180198598136E-4</v>
      </c>
      <c r="G16" s="111"/>
      <c r="H16">
        <f t="shared" si="0"/>
        <v>1.5</v>
      </c>
    </row>
    <row r="17" spans="1:8" ht="13.5" customHeight="1">
      <c r="A17" s="90">
        <v>6.9444444444444406E-2</v>
      </c>
      <c r="B17" s="91">
        <v>8.0000000000000002E-3</v>
      </c>
      <c r="C17" s="91">
        <v>8.0000000000000002E-3</v>
      </c>
      <c r="D17" s="91">
        <v>9.572E-2</v>
      </c>
      <c r="E17" s="91">
        <v>8.1845703125000002E-3</v>
      </c>
      <c r="F17" s="92">
        <v>6.6431348568925231E-4</v>
      </c>
      <c r="G17" s="111"/>
      <c r="H17">
        <f t="shared" si="0"/>
        <v>1.6666666666666667</v>
      </c>
    </row>
    <row r="18" spans="1:8" ht="13.5" customHeight="1">
      <c r="A18" s="90">
        <v>7.6388888888888895E-2</v>
      </c>
      <c r="B18" s="91">
        <v>8.2500000000000004E-3</v>
      </c>
      <c r="C18" s="91">
        <v>8.2500000000000004E-3</v>
      </c>
      <c r="D18" s="91">
        <v>9.572E-2</v>
      </c>
      <c r="E18" s="91">
        <v>7.8979492187500003E-3</v>
      </c>
      <c r="F18" s="92">
        <v>6.7135705680490662E-4</v>
      </c>
      <c r="G18" s="111"/>
      <c r="H18">
        <f t="shared" si="0"/>
        <v>1.8333333333333335</v>
      </c>
    </row>
    <row r="19" spans="1:8" ht="13.5" customHeight="1">
      <c r="A19" s="90">
        <v>8.3333333333333301E-2</v>
      </c>
      <c r="B19" s="91">
        <v>8.2500000000000004E-3</v>
      </c>
      <c r="C19" s="91">
        <v>8.2500000000000004E-3</v>
      </c>
      <c r="D19" s="91">
        <v>9.572E-2</v>
      </c>
      <c r="E19" s="91">
        <v>7.9816894531250012E-3</v>
      </c>
      <c r="F19" s="92">
        <v>6.9744701920268699E-4</v>
      </c>
      <c r="G19" s="111"/>
      <c r="H19">
        <f t="shared" si="0"/>
        <v>2</v>
      </c>
    </row>
    <row r="20" spans="1:8" ht="13.5" customHeight="1">
      <c r="A20" s="90">
        <v>9.0277777777777804E-2</v>
      </c>
      <c r="B20" s="91">
        <v>8.5000000000000006E-3</v>
      </c>
      <c r="C20" s="91">
        <v>8.5000000000000006E-3</v>
      </c>
      <c r="D20" s="91">
        <v>9.572E-2</v>
      </c>
      <c r="E20" s="91">
        <v>8.2918701171875008E-3</v>
      </c>
      <c r="F20" s="92">
        <v>7.1748423353533875E-4</v>
      </c>
      <c r="G20" s="111"/>
      <c r="H20">
        <f t="shared" si="0"/>
        <v>2.1666666666666665</v>
      </c>
    </row>
    <row r="21" spans="1:8" ht="13.5" customHeight="1">
      <c r="A21" s="90">
        <v>9.7222222222222196E-2</v>
      </c>
      <c r="B21" s="91">
        <v>8.5000000000000006E-3</v>
      </c>
      <c r="C21" s="91">
        <v>8.5000000000000006E-3</v>
      </c>
      <c r="D21" s="91">
        <v>9.572E-2</v>
      </c>
      <c r="E21" s="91">
        <v>8.5300903320312503E-3</v>
      </c>
      <c r="F21" s="92">
        <v>7.2497187819436329E-4</v>
      </c>
      <c r="G21" s="111"/>
      <c r="H21">
        <f t="shared" si="0"/>
        <v>2.333333333333333</v>
      </c>
    </row>
    <row r="22" spans="1:8" ht="13.5" customHeight="1">
      <c r="A22" s="90">
        <v>0.104166666666667</v>
      </c>
      <c r="B22" s="91">
        <v>8.5000000000000006E-3</v>
      </c>
      <c r="C22" s="91">
        <v>8.5000000000000006E-3</v>
      </c>
      <c r="D22" s="91">
        <v>9.572E-2</v>
      </c>
      <c r="E22" s="91">
        <v>8.6191101074218745E-3</v>
      </c>
      <c r="F22" s="92">
        <v>7.1869709335754979E-4</v>
      </c>
      <c r="G22" s="111"/>
      <c r="H22">
        <f t="shared" si="0"/>
        <v>2.4999999999999996</v>
      </c>
    </row>
    <row r="23" spans="1:8" ht="13.5" customHeight="1">
      <c r="A23" s="90">
        <v>0.11111111111111099</v>
      </c>
      <c r="B23" s="91">
        <v>8.7500000000000008E-3</v>
      </c>
      <c r="C23" s="91">
        <v>8.7500000000000008E-3</v>
      </c>
      <c r="D23" s="91">
        <v>9.572E-2</v>
      </c>
      <c r="E23" s="91">
        <v>8.5445098876953136E-3</v>
      </c>
      <c r="F23" s="92">
        <v>7.2232989730121951E-4</v>
      </c>
      <c r="G23" s="111"/>
      <c r="H23">
        <f t="shared" si="0"/>
        <v>2.6666666666666661</v>
      </c>
    </row>
    <row r="24" spans="1:8" ht="13.5" customHeight="1">
      <c r="A24" s="90">
        <v>0.118055555555556</v>
      </c>
      <c r="B24" s="91">
        <v>8.7500000000000008E-3</v>
      </c>
      <c r="C24" s="91">
        <v>8.7500000000000008E-3</v>
      </c>
      <c r="D24" s="91">
        <v>9.572E-2</v>
      </c>
      <c r="E24" s="91">
        <v>8.5876998901367203E-3</v>
      </c>
      <c r="F24" s="92">
        <v>7.3779771038304991E-4</v>
      </c>
      <c r="G24" s="111"/>
      <c r="H24">
        <f t="shared" si="0"/>
        <v>2.8333333333333326</v>
      </c>
    </row>
    <row r="25" spans="1:8" ht="13.5" customHeight="1">
      <c r="A25" s="90">
        <v>0.125</v>
      </c>
      <c r="B25" s="91">
        <v>8.9999999999999993E-3</v>
      </c>
      <c r="C25" s="91">
        <v>8.9999999999999993E-3</v>
      </c>
      <c r="D25" s="91">
        <v>9.572E-2</v>
      </c>
      <c r="E25" s="91">
        <v>8.7715950012207059E-3</v>
      </c>
      <c r="F25" s="92">
        <v>7.542292336437191E-4</v>
      </c>
      <c r="G25" s="111"/>
      <c r="H25">
        <f t="shared" si="0"/>
        <v>2.9999999999999991</v>
      </c>
    </row>
    <row r="26" spans="1:8" ht="13.5" customHeight="1">
      <c r="A26" s="90">
        <v>0.131944444444444</v>
      </c>
      <c r="B26" s="91">
        <v>8.9999999999999993E-3</v>
      </c>
      <c r="C26" s="91">
        <v>8.9999999999999993E-3</v>
      </c>
      <c r="D26" s="91">
        <v>9.572E-2</v>
      </c>
      <c r="E26" s="91">
        <v>8.9669475555419938E-3</v>
      </c>
      <c r="F26" s="92">
        <v>7.652251074247269E-4</v>
      </c>
      <c r="G26" s="111"/>
      <c r="H26">
        <f t="shared" si="0"/>
        <v>3.1666666666666656</v>
      </c>
    </row>
    <row r="27" spans="1:8" ht="13.5" customHeight="1">
      <c r="A27" s="90">
        <v>0.13888888888888901</v>
      </c>
      <c r="B27" s="91">
        <v>9.2499999999999995E-3</v>
      </c>
      <c r="C27" s="91">
        <v>9.2499999999999995E-3</v>
      </c>
      <c r="D27" s="91">
        <v>9.572E-2</v>
      </c>
      <c r="E27" s="91">
        <v>9.0976762771606424E-3</v>
      </c>
      <c r="F27" s="92">
        <v>7.730213013764849E-4</v>
      </c>
      <c r="G27" s="111"/>
      <c r="H27">
        <f t="shared" si="0"/>
        <v>3.3333333333333321</v>
      </c>
    </row>
    <row r="28" spans="1:8" ht="13.5" customHeight="1">
      <c r="A28" s="90">
        <v>0.14583333333333301</v>
      </c>
      <c r="B28" s="91">
        <v>9.2499999999999995E-3</v>
      </c>
      <c r="C28" s="91">
        <v>9.2499999999999995E-3</v>
      </c>
      <c r="D28" s="91">
        <v>9.572E-2</v>
      </c>
      <c r="E28" s="91">
        <v>9.1903643608093211E-3</v>
      </c>
      <c r="F28" s="92">
        <v>7.8193548015344911E-4</v>
      </c>
      <c r="G28" s="111"/>
      <c r="H28">
        <f t="shared" si="0"/>
        <v>3.4999999999999987</v>
      </c>
    </row>
    <row r="29" spans="1:8" ht="13.5" customHeight="1">
      <c r="A29" s="90">
        <v>0.15277777777777801</v>
      </c>
      <c r="B29" s="91">
        <v>9.4999999999999998E-3</v>
      </c>
      <c r="C29" s="91">
        <v>9.4999999999999998E-3</v>
      </c>
      <c r="D29" s="91">
        <v>9.572E-2</v>
      </c>
      <c r="E29" s="91">
        <v>9.2963440418243389E-3</v>
      </c>
      <c r="F29" s="92">
        <v>7.930084912576409E-4</v>
      </c>
      <c r="G29" s="111"/>
      <c r="H29">
        <f t="shared" si="0"/>
        <v>3.6666666666666652</v>
      </c>
    </row>
    <row r="30" spans="1:8" ht="13.5" customHeight="1">
      <c r="A30" s="90">
        <v>0.15972222222222199</v>
      </c>
      <c r="B30" s="91">
        <v>9.4999999999999998E-3</v>
      </c>
      <c r="C30" s="91">
        <v>9.4999999999999998E-3</v>
      </c>
      <c r="D30" s="91">
        <v>9.572E-2</v>
      </c>
      <c r="E30" s="91">
        <v>9.4279898405075085E-3</v>
      </c>
      <c r="F30" s="92">
        <v>8.0460192611284348E-4</v>
      </c>
      <c r="G30" s="111"/>
      <c r="H30">
        <f t="shared" si="0"/>
        <v>3.8333333333333317</v>
      </c>
    </row>
    <row r="31" spans="1:8" ht="13.5" customHeight="1">
      <c r="A31" s="90">
        <v>0.16666666666666699</v>
      </c>
      <c r="B31" s="91">
        <v>9.75E-3</v>
      </c>
      <c r="C31" s="91">
        <v>9.75E-3</v>
      </c>
      <c r="D31" s="91">
        <v>9.572E-2</v>
      </c>
      <c r="E31" s="91">
        <v>9.5658228993415837E-3</v>
      </c>
      <c r="F31" s="92">
        <v>8.1537615667993783E-4</v>
      </c>
      <c r="G31" s="111"/>
      <c r="H31">
        <f t="shared" si="0"/>
        <v>3.9999999999999982</v>
      </c>
    </row>
    <row r="32" spans="1:8" ht="13.5" customHeight="1">
      <c r="A32" s="90">
        <v>0.17361111111111099</v>
      </c>
      <c r="B32" s="91">
        <v>9.75E-3</v>
      </c>
      <c r="C32" s="91">
        <v>9.75E-3</v>
      </c>
      <c r="D32" s="91">
        <v>9.572E-2</v>
      </c>
      <c r="E32" s="91">
        <v>9.6939165294170383E-3</v>
      </c>
      <c r="F32" s="92">
        <v>8.2548057322747229E-4</v>
      </c>
      <c r="G32" s="111"/>
      <c r="H32">
        <f t="shared" si="0"/>
        <v>4.1666666666666652</v>
      </c>
    </row>
    <row r="33" spans="1:8" ht="13.5" customHeight="1">
      <c r="A33" s="90">
        <v>0.180555555555556</v>
      </c>
      <c r="B33" s="91">
        <v>0.01</v>
      </c>
      <c r="C33" s="91">
        <v>0.01</v>
      </c>
      <c r="D33" s="91">
        <v>9.572E-2</v>
      </c>
      <c r="E33" s="91">
        <v>9.8140468150377264E-3</v>
      </c>
      <c r="F33" s="92">
        <v>8.3565968490928119E-4</v>
      </c>
      <c r="G33" s="111"/>
      <c r="H33">
        <f t="shared" si="0"/>
        <v>4.3333333333333321</v>
      </c>
    </row>
    <row r="34" spans="1:8" ht="13.5" customHeight="1">
      <c r="A34" s="90">
        <v>0.1875</v>
      </c>
      <c r="B34" s="91">
        <v>0.01</v>
      </c>
      <c r="C34" s="91">
        <v>0.01</v>
      </c>
      <c r="D34" s="91">
        <v>9.572E-2</v>
      </c>
      <c r="E34" s="91">
        <v>9.9350651428103433E-3</v>
      </c>
      <c r="F34" s="92">
        <v>8.4621105116800726E-4</v>
      </c>
      <c r="G34" s="111"/>
      <c r="H34">
        <f t="shared" si="0"/>
        <v>4.4999999999999991</v>
      </c>
    </row>
    <row r="35" spans="1:8" ht="13.5" customHeight="1">
      <c r="A35" s="90">
        <v>0.194444444444444</v>
      </c>
      <c r="B35" s="91">
        <v>1.025E-2</v>
      </c>
      <c r="C35" s="91">
        <v>1.025E-2</v>
      </c>
      <c r="D35" s="91">
        <v>9.572E-2</v>
      </c>
      <c r="E35" s="91">
        <v>1.006050916388631E-2</v>
      </c>
      <c r="F35" s="92">
        <v>8.5691119714805452E-4</v>
      </c>
      <c r="G35" s="111"/>
      <c r="H35">
        <f t="shared" si="0"/>
        <v>4.6666666666666661</v>
      </c>
    </row>
    <row r="36" spans="1:8" ht="13.5" customHeight="1">
      <c r="A36" s="90">
        <v>0.20138888888888901</v>
      </c>
      <c r="B36" s="91">
        <v>1.0500000000000001E-2</v>
      </c>
      <c r="C36" s="91">
        <v>1.0500000000000001E-2</v>
      </c>
      <c r="D36" s="91">
        <v>9.572E-2</v>
      </c>
      <c r="E36" s="91">
        <v>1.0187722010537983E-2</v>
      </c>
      <c r="F36" s="92">
        <v>8.7801362439189287E-4</v>
      </c>
      <c r="G36" s="111"/>
      <c r="H36">
        <f t="shared" si="0"/>
        <v>4.833333333333333</v>
      </c>
    </row>
    <row r="37" spans="1:8" ht="13.5" customHeight="1">
      <c r="A37" s="90">
        <v>0.20833333333333301</v>
      </c>
      <c r="B37" s="91">
        <v>1.0500000000000001E-2</v>
      </c>
      <c r="C37" s="91">
        <v>1.0500000000000001E-2</v>
      </c>
      <c r="D37" s="91">
        <v>9.572E-2</v>
      </c>
      <c r="E37" s="91">
        <v>1.0438606423325838E-2</v>
      </c>
      <c r="F37" s="92">
        <v>8.9372878371537709E-4</v>
      </c>
      <c r="G37" s="111"/>
      <c r="H37">
        <f t="shared" si="0"/>
        <v>5</v>
      </c>
    </row>
    <row r="38" spans="1:8" ht="13.5" customHeight="1">
      <c r="A38" s="90">
        <v>0.21527777777777801</v>
      </c>
      <c r="B38" s="91">
        <v>1.0749999999999999E-2</v>
      </c>
      <c r="C38" s="91">
        <v>1.0749999999999999E-2</v>
      </c>
      <c r="D38" s="91">
        <v>9.572E-2</v>
      </c>
      <c r="E38" s="91">
        <v>1.0625442206393927E-2</v>
      </c>
      <c r="F38" s="92">
        <v>9.0154916844678871E-4</v>
      </c>
      <c r="G38" s="111"/>
      <c r="H38">
        <f t="shared" si="0"/>
        <v>5.166666666666667</v>
      </c>
    </row>
    <row r="39" spans="1:8" ht="13.5" customHeight="1">
      <c r="A39" s="90">
        <v>0.22222222222222199</v>
      </c>
      <c r="B39" s="91">
        <v>1.0999999999999999E-2</v>
      </c>
      <c r="C39" s="91">
        <v>1.0999999999999999E-2</v>
      </c>
      <c r="D39" s="91">
        <v>9.572E-2</v>
      </c>
      <c r="E39" s="91">
        <v>1.0718417891534044E-2</v>
      </c>
      <c r="F39" s="92">
        <v>9.1862981853393011E-4</v>
      </c>
      <c r="G39" s="111"/>
      <c r="H39">
        <f t="shared" si="0"/>
        <v>5.3333333333333339</v>
      </c>
    </row>
    <row r="40" spans="1:8" ht="13.5" customHeight="1">
      <c r="A40" s="90">
        <v>0.22916666666666699</v>
      </c>
      <c r="B40" s="91">
        <v>1.0999999999999999E-2</v>
      </c>
      <c r="C40" s="91">
        <v>1.0999999999999999E-2</v>
      </c>
      <c r="D40" s="91">
        <v>9.572E-2</v>
      </c>
      <c r="E40" s="91">
        <v>1.0921487842570059E-2</v>
      </c>
      <c r="F40" s="92">
        <v>9.3377396990338357E-4</v>
      </c>
      <c r="G40" s="111"/>
      <c r="H40">
        <f t="shared" si="0"/>
        <v>5.5000000000000009</v>
      </c>
    </row>
    <row r="41" spans="1:8" ht="13.5" customHeight="1">
      <c r="A41" s="90">
        <v>0.23611111111111099</v>
      </c>
      <c r="B41" s="91">
        <v>1.125E-2</v>
      </c>
      <c r="C41" s="91">
        <v>1.125E-2</v>
      </c>
      <c r="D41" s="91">
        <v>9.572E-2</v>
      </c>
      <c r="E41" s="91">
        <v>1.1101534975518006E-2</v>
      </c>
      <c r="F41" s="92">
        <v>9.4331973923612845E-4</v>
      </c>
      <c r="G41" s="111"/>
      <c r="H41">
        <f t="shared" si="0"/>
        <v>5.6666666666666679</v>
      </c>
    </row>
    <row r="42" spans="1:8" ht="13.5" customHeight="1">
      <c r="A42" s="90">
        <v>0.243055555555556</v>
      </c>
      <c r="B42" s="91">
        <v>1.15E-2</v>
      </c>
      <c r="C42" s="91">
        <v>1.15E-2</v>
      </c>
      <c r="D42" s="91">
        <v>9.572E-2</v>
      </c>
      <c r="E42" s="91">
        <v>1.1215023566473973E-2</v>
      </c>
      <c r="F42" s="92">
        <v>9.6154858560095174E-4</v>
      </c>
      <c r="G42" s="111"/>
      <c r="H42">
        <f t="shared" si="0"/>
        <v>5.8333333333333348</v>
      </c>
    </row>
    <row r="43" spans="1:8" ht="13.5" customHeight="1">
      <c r="A43" s="90">
        <v>0.25</v>
      </c>
      <c r="B43" s="91">
        <v>1.175E-2</v>
      </c>
      <c r="C43" s="91">
        <v>1.175E-2</v>
      </c>
      <c r="D43" s="91">
        <v>9.572E-2</v>
      </c>
      <c r="E43" s="91">
        <v>1.1431744295477981E-2</v>
      </c>
      <c r="F43" s="92">
        <v>9.8691816150016875E-4</v>
      </c>
      <c r="G43" s="111"/>
      <c r="H43">
        <f t="shared" si="0"/>
        <v>6.0000000000000018</v>
      </c>
    </row>
    <row r="44" spans="1:8" ht="13.5" customHeight="1">
      <c r="A44" s="90">
        <v>0.25694444444444398</v>
      </c>
      <c r="B44" s="91">
        <v>1.2E-2</v>
      </c>
      <c r="C44" s="91">
        <v>1.2E-2</v>
      </c>
      <c r="D44" s="91">
        <v>9.572E-2</v>
      </c>
      <c r="E44" s="91">
        <v>1.1733360364502005E-2</v>
      </c>
      <c r="F44" s="92">
        <v>1.0115165636505432E-3</v>
      </c>
      <c r="G44" s="111"/>
      <c r="H44">
        <f t="shared" si="0"/>
        <v>6.1666666666666687</v>
      </c>
    </row>
    <row r="45" spans="1:8" ht="13.5" customHeight="1">
      <c r="A45" s="90">
        <v>0.26388888888888901</v>
      </c>
      <c r="B45" s="91">
        <v>1.225E-2</v>
      </c>
      <c r="C45" s="91">
        <v>1.225E-2</v>
      </c>
      <c r="D45" s="91">
        <v>9.572E-2</v>
      </c>
      <c r="E45" s="91">
        <v>1.2025808034512014E-2</v>
      </c>
      <c r="F45" s="92">
        <v>1.0321590141592993E-3</v>
      </c>
      <c r="G45" s="111"/>
      <c r="H45">
        <f t="shared" si="0"/>
        <v>6.3333333333333357</v>
      </c>
    </row>
    <row r="46" spans="1:8" ht="13.5" customHeight="1">
      <c r="A46" s="90">
        <v>0.27083333333333298</v>
      </c>
      <c r="B46" s="91">
        <v>1.2500000000000001E-2</v>
      </c>
      <c r="C46" s="91">
        <v>1.2500000000000001E-2</v>
      </c>
      <c r="D46" s="91">
        <v>9.572E-2</v>
      </c>
      <c r="E46" s="91">
        <v>1.2271223835005002E-2</v>
      </c>
      <c r="F46" s="92">
        <v>1.0512090757216679E-3</v>
      </c>
      <c r="G46" s="111"/>
      <c r="H46">
        <f t="shared" si="0"/>
        <v>6.5000000000000027</v>
      </c>
    </row>
    <row r="47" spans="1:8" ht="13.5" customHeight="1">
      <c r="A47" s="90">
        <v>0.27777777777777801</v>
      </c>
      <c r="B47" s="91">
        <v>1.2749999999999999E-2</v>
      </c>
      <c r="C47" s="91">
        <v>1.2749999999999999E-2</v>
      </c>
      <c r="D47" s="91">
        <v>9.572E-2</v>
      </c>
      <c r="E47" s="91">
        <v>1.2497707900246496E-2</v>
      </c>
      <c r="F47" s="92">
        <v>1.0714409186316515E-3</v>
      </c>
      <c r="G47" s="111"/>
      <c r="H47">
        <f t="shared" si="0"/>
        <v>6.6666666666666696</v>
      </c>
    </row>
    <row r="48" spans="1:8" ht="13.5" customHeight="1">
      <c r="A48" s="90">
        <v>0.28472222222222199</v>
      </c>
      <c r="B48" s="91">
        <v>1.2999999999999999E-2</v>
      </c>
      <c r="C48" s="91">
        <v>1.2999999999999999E-2</v>
      </c>
      <c r="D48" s="91">
        <v>9.572E-2</v>
      </c>
      <c r="E48" s="91">
        <v>1.2738242032620745E-2</v>
      </c>
      <c r="F48" s="92">
        <v>1.0930598466886365E-3</v>
      </c>
      <c r="G48" s="111"/>
      <c r="H48">
        <f t="shared" si="0"/>
        <v>6.8333333333333366</v>
      </c>
    </row>
    <row r="49" spans="1:18" ht="13.5" customHeight="1">
      <c r="A49" s="90">
        <v>0.29166666666666702</v>
      </c>
      <c r="B49" s="91">
        <v>1.325E-2</v>
      </c>
      <c r="C49" s="91">
        <v>1.325E-2</v>
      </c>
      <c r="D49" s="91">
        <v>9.572E-2</v>
      </c>
      <c r="E49" s="91">
        <v>1.2995267066187123E-2</v>
      </c>
      <c r="F49" s="92">
        <v>1.114781426645315E-3</v>
      </c>
      <c r="G49" s="111"/>
      <c r="H49">
        <f t="shared" si="0"/>
        <v>7.0000000000000036</v>
      </c>
    </row>
    <row r="50" spans="1:18" ht="13.5" customHeight="1">
      <c r="A50" s="90">
        <v>0.29861111111111099</v>
      </c>
      <c r="B50" s="91">
        <v>1.35E-2</v>
      </c>
      <c r="C50" s="91">
        <v>1.35E-2</v>
      </c>
      <c r="D50" s="91">
        <v>9.572E-2</v>
      </c>
      <c r="E50" s="91">
        <v>1.3253512516783189E-2</v>
      </c>
      <c r="F50" s="92">
        <v>1.1358607899783393E-3</v>
      </c>
      <c r="G50" s="111"/>
      <c r="H50">
        <f t="shared" si="0"/>
        <v>7.1666666666666705</v>
      </c>
    </row>
    <row r="51" spans="1:18" ht="13.5" customHeight="1">
      <c r="A51" s="90">
        <v>0.30555555555555602</v>
      </c>
      <c r="B51" s="91">
        <v>1.375E-2</v>
      </c>
      <c r="C51" s="91">
        <v>1.375E-2</v>
      </c>
      <c r="D51" s="91">
        <v>9.572E-2</v>
      </c>
      <c r="E51" s="91">
        <v>1.3504122725298036E-2</v>
      </c>
      <c r="F51" s="92">
        <v>1.1565677190496896E-3</v>
      </c>
      <c r="G51" s="111"/>
      <c r="H51">
        <f t="shared" si="0"/>
        <v>7.3333333333333375</v>
      </c>
    </row>
    <row r="52" spans="1:18" ht="13.5" customHeight="1">
      <c r="A52" s="90">
        <v>0.3125</v>
      </c>
      <c r="B52" s="91">
        <v>1.4250000000000001E-2</v>
      </c>
      <c r="C52" s="91">
        <v>1.4250000000000001E-2</v>
      </c>
      <c r="D52" s="91">
        <v>9.572E-2</v>
      </c>
      <c r="E52" s="91">
        <v>1.3750305104257423E-2</v>
      </c>
      <c r="F52" s="92">
        <v>1.1879235579936192E-3</v>
      </c>
      <c r="G52" s="111"/>
      <c r="H52">
        <f t="shared" si="0"/>
        <v>7.5000000000000044</v>
      </c>
    </row>
    <row r="53" spans="1:18" ht="13.5" customHeight="1">
      <c r="A53" s="90">
        <v>0.31944444444444398</v>
      </c>
      <c r="B53" s="91">
        <v>1.4500000000000001E-2</v>
      </c>
      <c r="C53" s="91">
        <v>1.4500000000000001E-2</v>
      </c>
      <c r="D53" s="91">
        <v>9.572E-2</v>
      </c>
      <c r="E53" s="91">
        <v>1.4123091189479697E-2</v>
      </c>
      <c r="F53" s="92">
        <v>1.2247900690046751E-3</v>
      </c>
      <c r="G53" s="111"/>
      <c r="H53">
        <f t="shared" si="0"/>
        <v>7.6666666666666714</v>
      </c>
    </row>
    <row r="54" spans="1:18" ht="13.5" customHeight="1">
      <c r="A54" s="90">
        <v>0.32638888888888901</v>
      </c>
      <c r="B54" s="91">
        <v>1.4999999999999999E-2</v>
      </c>
      <c r="C54" s="91">
        <v>1.4999999999999999E-2</v>
      </c>
      <c r="D54" s="91">
        <v>9.572E-2</v>
      </c>
      <c r="E54" s="91">
        <v>1.4561393042611137E-2</v>
      </c>
      <c r="F54" s="92">
        <v>1.2590874611130044E-3</v>
      </c>
      <c r="G54" s="111"/>
      <c r="H54">
        <f t="shared" si="0"/>
        <v>7.8333333333333384</v>
      </c>
    </row>
    <row r="55" spans="1:18" ht="13.5" customHeight="1">
      <c r="A55" s="90">
        <v>0.33333333333333298</v>
      </c>
      <c r="B55" s="91">
        <v>1.55E-2</v>
      </c>
      <c r="C55" s="91">
        <v>1.55E-2</v>
      </c>
      <c r="D55" s="91">
        <v>9.572E-2</v>
      </c>
      <c r="E55" s="91">
        <v>1.496915092656572E-2</v>
      </c>
      <c r="F55" s="92">
        <v>1.2998589764279965E-3</v>
      </c>
      <c r="G55" s="111"/>
      <c r="H55">
        <f t="shared" si="0"/>
        <v>8.0000000000000053</v>
      </c>
    </row>
    <row r="56" spans="1:18" ht="13.5" customHeight="1">
      <c r="A56" s="90">
        <v>0.34027777777777801</v>
      </c>
      <c r="B56" s="91">
        <v>1.575E-2</v>
      </c>
      <c r="C56" s="91">
        <v>1.575E-2</v>
      </c>
      <c r="D56" s="91">
        <v>9.572E-2</v>
      </c>
      <c r="E56" s="91">
        <v>1.5453878941977294E-2</v>
      </c>
      <c r="F56" s="92">
        <v>1.3346380941060942E-3</v>
      </c>
      <c r="G56" s="111"/>
      <c r="H56">
        <f t="shared" si="0"/>
        <v>8.1666666666666714</v>
      </c>
    </row>
    <row r="57" spans="1:18" ht="13.5" customHeight="1">
      <c r="A57" s="90">
        <v>0.34722222222222199</v>
      </c>
      <c r="B57" s="91">
        <v>1.6250000000000001E-2</v>
      </c>
      <c r="C57" s="91">
        <v>1.6250000000000001E-2</v>
      </c>
      <c r="D57" s="91">
        <v>9.572E-2</v>
      </c>
      <c r="E57" s="91">
        <v>1.5867364007705786E-2</v>
      </c>
      <c r="F57" s="92">
        <v>1.3631839513624133E-3</v>
      </c>
      <c r="G57" s="111"/>
      <c r="H57">
        <f t="shared" si="0"/>
        <v>8.3333333333333375</v>
      </c>
    </row>
    <row r="58" spans="1:18">
      <c r="A58" s="90">
        <v>0.35416666666666702</v>
      </c>
      <c r="B58" s="91">
        <v>1.6750000000000001E-2</v>
      </c>
      <c r="C58" s="91">
        <v>1.6750000000000001E-2</v>
      </c>
      <c r="D58" s="91">
        <v>9.572E-2</v>
      </c>
      <c r="E58" s="91">
        <v>1.6206742532864245E-2</v>
      </c>
      <c r="F58" s="92">
        <v>1.4021233959178793E-3</v>
      </c>
      <c r="G58" s="111"/>
      <c r="H58">
        <f t="shared" si="0"/>
        <v>8.5000000000000036</v>
      </c>
    </row>
    <row r="59" spans="1:18">
      <c r="A59" s="90">
        <v>0.36111111111111099</v>
      </c>
      <c r="B59" s="91">
        <v>1.7500000000000002E-2</v>
      </c>
      <c r="C59" s="91">
        <v>1.7500000000000002E-2</v>
      </c>
      <c r="D59" s="91">
        <v>9.572E-2</v>
      </c>
      <c r="E59" s="91">
        <v>1.6669689262579231E-2</v>
      </c>
      <c r="F59" s="92">
        <v>1.4598902830253969E-3</v>
      </c>
      <c r="G59" s="111"/>
      <c r="H59">
        <f t="shared" si="0"/>
        <v>8.6666666666666696</v>
      </c>
      <c r="P59" s="98"/>
      <c r="R59" s="99"/>
    </row>
    <row r="60" spans="1:18">
      <c r="A60" s="90">
        <v>0.36805555555555602</v>
      </c>
      <c r="B60" s="91">
        <v>1.7999999999999999E-2</v>
      </c>
      <c r="C60" s="91">
        <v>1.7999999999999999E-2</v>
      </c>
      <c r="D60" s="91">
        <v>9.572E-2</v>
      </c>
      <c r="E60" s="91">
        <v>1.7356473364857496E-2</v>
      </c>
      <c r="F60" s="92">
        <v>1.5218740977593665E-3</v>
      </c>
      <c r="G60" s="111"/>
      <c r="H60">
        <f t="shared" si="0"/>
        <v>8.8333333333333357</v>
      </c>
      <c r="P60" s="100"/>
      <c r="R60" s="99"/>
    </row>
    <row r="61" spans="1:18">
      <c r="A61" s="90">
        <v>0.375</v>
      </c>
      <c r="B61" s="91">
        <v>1.8749999999999999E-2</v>
      </c>
      <c r="C61" s="91">
        <v>1.8749999999999999E-2</v>
      </c>
      <c r="D61" s="91">
        <v>9.572E-2</v>
      </c>
      <c r="E61" s="91">
        <v>1.8093392051139134E-2</v>
      </c>
      <c r="F61" s="92">
        <v>1.5765526550305363E-3</v>
      </c>
      <c r="G61" s="111"/>
      <c r="H61">
        <f t="shared" si="0"/>
        <v>9.0000000000000018</v>
      </c>
      <c r="R61" s="99"/>
    </row>
    <row r="62" spans="1:18">
      <c r="A62" s="90">
        <v>0.38194444444444398</v>
      </c>
      <c r="B62" s="91">
        <v>1.95E-2</v>
      </c>
      <c r="C62" s="91">
        <v>1.95E-2</v>
      </c>
      <c r="D62" s="91">
        <v>9.572E-2</v>
      </c>
      <c r="E62" s="91">
        <v>1.8743459343140822E-2</v>
      </c>
      <c r="F62" s="92">
        <v>1.6359841384486688E-3</v>
      </c>
      <c r="G62" s="111"/>
      <c r="H62">
        <f t="shared" si="0"/>
        <v>9.1666666666666679</v>
      </c>
      <c r="R62" s="99"/>
    </row>
    <row r="63" spans="1:18">
      <c r="A63" s="90">
        <v>0.38888888888888901</v>
      </c>
      <c r="B63" s="91">
        <v>2.0250000000000001E-2</v>
      </c>
      <c r="C63" s="91">
        <v>2.0250000000000001E-2</v>
      </c>
      <c r="D63" s="91">
        <v>9.572E-2</v>
      </c>
      <c r="E63" s="91">
        <v>1.9450033646000838E-2</v>
      </c>
      <c r="F63" s="92">
        <v>1.701444713671683E-3</v>
      </c>
      <c r="G63" s="111"/>
      <c r="H63">
        <f t="shared" si="0"/>
        <v>9.3333333333333339</v>
      </c>
      <c r="R63" s="99"/>
    </row>
    <row r="64" spans="1:18">
      <c r="A64" s="90">
        <v>0.39583333333333298</v>
      </c>
      <c r="B64" s="91">
        <v>2.1250000000000002E-2</v>
      </c>
      <c r="C64" s="91">
        <v>2.1250000000000002E-2</v>
      </c>
      <c r="D64" s="91">
        <v>9.572E-2</v>
      </c>
      <c r="E64" s="91">
        <v>2.0228287151430012E-2</v>
      </c>
      <c r="F64" s="92">
        <v>1.7780573904152457E-3</v>
      </c>
      <c r="G64" s="111"/>
      <c r="H64">
        <f t="shared" si="0"/>
        <v>9.5</v>
      </c>
      <c r="P64" s="98"/>
      <c r="R64" s="99"/>
    </row>
    <row r="65" spans="1:18">
      <c r="A65" s="90">
        <v>0.40277777777777801</v>
      </c>
      <c r="B65" s="91">
        <v>2.2249999999999999E-2</v>
      </c>
      <c r="C65" s="91">
        <v>2.2249999999999999E-2</v>
      </c>
      <c r="D65" s="91">
        <v>9.572E-2</v>
      </c>
      <c r="E65" s="91">
        <v>2.113912675271459E-2</v>
      </c>
      <c r="F65" s="92">
        <v>1.8677455907082296E-3</v>
      </c>
      <c r="G65" s="111"/>
      <c r="H65">
        <f t="shared" si="0"/>
        <v>9.6666666666666661</v>
      </c>
      <c r="P65" s="100"/>
      <c r="R65" s="99"/>
    </row>
    <row r="66" spans="1:18">
      <c r="A66" s="90">
        <v>0.40972222222222199</v>
      </c>
      <c r="B66" s="91">
        <v>2.325E-2</v>
      </c>
      <c r="C66" s="91">
        <v>2.325E-2</v>
      </c>
      <c r="D66" s="91">
        <v>9.572E-2</v>
      </c>
      <c r="E66" s="91">
        <v>2.2205419800642289E-2</v>
      </c>
      <c r="F66" s="92">
        <v>1.9583955020156508E-3</v>
      </c>
      <c r="G66" s="111"/>
      <c r="H66">
        <f t="shared" si="0"/>
        <v>9.8333333333333321</v>
      </c>
      <c r="P66" s="98"/>
      <c r="R66" s="99"/>
    </row>
    <row r="67" spans="1:18">
      <c r="A67" s="90">
        <v>0.41666666666666702</v>
      </c>
      <c r="B67" s="91">
        <v>2.4500000000000001E-2</v>
      </c>
      <c r="C67" s="91">
        <v>2.4500000000000001E-2</v>
      </c>
      <c r="D67" s="91">
        <v>9.572E-2</v>
      </c>
      <c r="E67" s="91">
        <v>2.3283146523963846E-2</v>
      </c>
      <c r="F67" s="92">
        <v>2.0535025257471685E-3</v>
      </c>
      <c r="G67" s="111"/>
      <c r="H67">
        <f t="shared" si="0"/>
        <v>9.9999999999999982</v>
      </c>
      <c r="P67" s="98"/>
      <c r="R67" s="99"/>
    </row>
    <row r="68" spans="1:18">
      <c r="A68" s="90">
        <v>0.42361111111111099</v>
      </c>
      <c r="B68" s="91">
        <v>2.5999999999999999E-2</v>
      </c>
      <c r="C68" s="91">
        <v>2.5999999999999999E-2</v>
      </c>
      <c r="D68" s="91">
        <v>9.572E-2</v>
      </c>
      <c r="E68" s="91">
        <v>2.4413863361660779E-2</v>
      </c>
      <c r="F68" s="92">
        <v>2.1713852875666936E-3</v>
      </c>
      <c r="G68" s="111"/>
      <c r="H68">
        <f t="shared" si="0"/>
        <v>10.166666666666664</v>
      </c>
      <c r="P68" s="100"/>
      <c r="R68" s="99"/>
    </row>
    <row r="69" spans="1:18">
      <c r="A69" s="90">
        <v>0.43055555555555602</v>
      </c>
      <c r="B69" s="91">
        <v>2.775E-2</v>
      </c>
      <c r="C69" s="91">
        <v>2.775E-2</v>
      </c>
      <c r="D69" s="91">
        <v>9.572E-2</v>
      </c>
      <c r="E69" s="91">
        <v>2.581535841884847E-2</v>
      </c>
      <c r="F69" s="92">
        <v>2.3194553996013518E-3</v>
      </c>
      <c r="G69" s="111"/>
      <c r="H69">
        <f t="shared" si="0"/>
        <v>10.33333333333333</v>
      </c>
      <c r="P69" s="98"/>
      <c r="R69" s="99"/>
    </row>
    <row r="70" spans="1:18">
      <c r="A70" s="90">
        <v>0.4375</v>
      </c>
      <c r="B70" s="91">
        <v>2.9749999999999999E-2</v>
      </c>
      <c r="C70" s="91">
        <v>2.9749999999999999E-2</v>
      </c>
      <c r="D70" s="91">
        <v>9.572E-2</v>
      </c>
      <c r="E70" s="91">
        <v>2.757574752859385E-2</v>
      </c>
      <c r="F70" s="92">
        <v>2.4922593550827489E-3</v>
      </c>
      <c r="G70" s="111"/>
      <c r="H70">
        <f t="shared" si="0"/>
        <v>10.499999999999996</v>
      </c>
      <c r="P70" s="98"/>
      <c r="R70" s="99"/>
    </row>
    <row r="71" spans="1:18">
      <c r="A71" s="90">
        <v>0.44444444444444398</v>
      </c>
      <c r="B71" s="91">
        <v>3.2250000000000001E-2</v>
      </c>
      <c r="C71" s="91">
        <v>3.2250000000000001E-2</v>
      </c>
      <c r="D71" s="91">
        <v>9.572E-2</v>
      </c>
      <c r="E71" s="91">
        <v>2.9630194554872685E-2</v>
      </c>
      <c r="F71" s="92">
        <v>2.6938786132547172E-3</v>
      </c>
      <c r="G71" s="111"/>
      <c r="H71">
        <f t="shared" si="0"/>
        <v>10.666666666666663</v>
      </c>
      <c r="P71" s="100"/>
      <c r="R71" s="99"/>
    </row>
    <row r="72" spans="1:18">
      <c r="A72" s="90">
        <v>0.45138888888888901</v>
      </c>
      <c r="B72" s="91">
        <v>3.5249999999999997E-2</v>
      </c>
      <c r="C72" s="91">
        <v>3.5249999999999997E-2</v>
      </c>
      <c r="D72" s="91">
        <v>9.572E-2</v>
      </c>
      <c r="E72" s="91">
        <v>3.202722351313942E-2</v>
      </c>
      <c r="F72" s="92">
        <v>2.9395946758149559E-3</v>
      </c>
      <c r="G72" s="111"/>
      <c r="H72">
        <f t="shared" si="0"/>
        <v>10.833333333333329</v>
      </c>
      <c r="P72" s="98"/>
      <c r="R72" s="99"/>
    </row>
    <row r="73" spans="1:18">
      <c r="A73" s="90">
        <v>0.45833333333333298</v>
      </c>
      <c r="B73" s="91">
        <v>3.925E-2</v>
      </c>
      <c r="C73" s="91">
        <v>3.925E-2</v>
      </c>
      <c r="D73" s="91">
        <v>9.572E-2</v>
      </c>
      <c r="E73" s="91">
        <v>3.4948514479133365E-2</v>
      </c>
      <c r="F73" s="92">
        <v>3.2560356013735768E-3</v>
      </c>
      <c r="G73" s="111"/>
      <c r="H73">
        <f t="shared" ref="H73:H136" si="1">H72+1/6</f>
        <v>10.999999999999995</v>
      </c>
      <c r="P73" s="98"/>
      <c r="R73" s="99"/>
    </row>
    <row r="74" spans="1:18">
      <c r="A74" s="90">
        <v>0.46527777777777801</v>
      </c>
      <c r="B74" s="91">
        <v>4.4249999999999998E-2</v>
      </c>
      <c r="C74" s="91">
        <v>4.4249999999999998E-2</v>
      </c>
      <c r="D74" s="91">
        <v>9.572E-2</v>
      </c>
      <c r="E74" s="91">
        <v>3.8710645482996971E-2</v>
      </c>
      <c r="F74" s="92">
        <v>3.6699027057699647E-3</v>
      </c>
      <c r="G74" s="111"/>
      <c r="H74">
        <f t="shared" si="1"/>
        <v>11.166666666666661</v>
      </c>
      <c r="P74" s="100"/>
      <c r="R74" s="99"/>
    </row>
    <row r="75" spans="1:18">
      <c r="A75" s="90">
        <v>0.47222222222222199</v>
      </c>
      <c r="B75" s="91">
        <v>5.1249999999999997E-2</v>
      </c>
      <c r="C75" s="91">
        <v>5.1249999999999997E-2</v>
      </c>
      <c r="D75" s="91">
        <v>9.572E-2</v>
      </c>
      <c r="E75" s="91">
        <v>4.3631065501931798E-2</v>
      </c>
      <c r="F75" s="92">
        <v>4.2232886923851097E-3</v>
      </c>
      <c r="G75" s="111"/>
      <c r="H75">
        <f t="shared" si="1"/>
        <v>11.333333333333327</v>
      </c>
    </row>
    <row r="76" spans="1:18">
      <c r="A76" s="90">
        <v>0.47916666666666702</v>
      </c>
      <c r="B76" s="91">
        <v>6.1749999999999999E-2</v>
      </c>
      <c r="C76" s="91">
        <v>6.1749999999999999E-2</v>
      </c>
      <c r="D76" s="91">
        <v>9.572E-2</v>
      </c>
      <c r="E76" s="91">
        <v>5.0210210009467418E-2</v>
      </c>
      <c r="F76" s="92">
        <v>5.029029441905703E-3</v>
      </c>
      <c r="G76" s="111"/>
      <c r="H76">
        <f t="shared" si="1"/>
        <v>11.499999999999993</v>
      </c>
    </row>
    <row r="77" spans="1:18">
      <c r="A77" s="90">
        <v>0.48611111111111099</v>
      </c>
      <c r="B77" s="91">
        <v>8.0250000000000002E-2</v>
      </c>
      <c r="C77" s="91">
        <v>8.0250000000000002E-2</v>
      </c>
      <c r="D77" s="91">
        <v>9.572E-2</v>
      </c>
      <c r="E77" s="91">
        <v>5.9789572253767805E-2</v>
      </c>
      <c r="F77" s="92">
        <v>6.3748329915827261E-3</v>
      </c>
      <c r="G77" s="111"/>
      <c r="H77">
        <f t="shared" si="1"/>
        <v>11.666666666666659</v>
      </c>
    </row>
    <row r="78" spans="1:18">
      <c r="A78" s="90">
        <v>0.49305555555555602</v>
      </c>
      <c r="B78" s="91">
        <v>0.1215</v>
      </c>
      <c r="C78" s="91">
        <v>0.1215</v>
      </c>
      <c r="D78" s="91">
        <v>9.572E-2</v>
      </c>
      <c r="E78" s="91">
        <v>7.578968112215019E-2</v>
      </c>
      <c r="F78" s="92">
        <v>9.1577148589506597E-3</v>
      </c>
      <c r="G78" s="111"/>
      <c r="H78">
        <f t="shared" si="1"/>
        <v>11.833333333333325</v>
      </c>
    </row>
    <row r="79" spans="1:18">
      <c r="A79" s="90">
        <v>0.5</v>
      </c>
      <c r="B79" s="91">
        <v>0.43075000000000002</v>
      </c>
      <c r="C79" s="91">
        <v>0.43075000000000002</v>
      </c>
      <c r="D79" s="91">
        <v>9.572E-2</v>
      </c>
      <c r="E79" s="91">
        <v>9.5699999999999993E-2</v>
      </c>
      <c r="F79" s="92">
        <v>2.5170999297738736E-2</v>
      </c>
      <c r="G79" s="111"/>
      <c r="H79">
        <f t="shared" si="1"/>
        <v>11.999999999999991</v>
      </c>
      <c r="M79" s="100"/>
      <c r="R79" s="99"/>
    </row>
    <row r="80" spans="1:18">
      <c r="A80" s="90">
        <v>0.50694444444444398</v>
      </c>
      <c r="B80" s="91">
        <v>0.17449999999999999</v>
      </c>
      <c r="C80" s="91">
        <v>0.17449999999999999</v>
      </c>
      <c r="D80" s="91">
        <v>9.572E-2</v>
      </c>
      <c r="E80" s="91">
        <v>9.5699999999999993E-2</v>
      </c>
      <c r="F80" s="92">
        <v>4.2575905839794814E-2</v>
      </c>
      <c r="G80" s="111"/>
      <c r="H80">
        <f t="shared" si="1"/>
        <v>12.166666666666657</v>
      </c>
      <c r="M80" s="100"/>
      <c r="P80" s="98"/>
      <c r="R80" s="99"/>
    </row>
    <row r="81" spans="1:18">
      <c r="A81" s="90">
        <v>0.51388888888888895</v>
      </c>
      <c r="B81" s="91">
        <v>9.5750000000000002E-2</v>
      </c>
      <c r="C81" s="91">
        <v>9.5750000000000002E-2</v>
      </c>
      <c r="D81" s="91">
        <v>9.572E-2</v>
      </c>
      <c r="E81" s="91">
        <v>9.5699999999999993E-2</v>
      </c>
      <c r="F81" s="92">
        <v>4.5892027335121918E-2</v>
      </c>
      <c r="G81" s="111"/>
      <c r="H81">
        <f t="shared" si="1"/>
        <v>12.333333333333323</v>
      </c>
      <c r="P81" s="100"/>
      <c r="R81" s="99"/>
    </row>
    <row r="82" spans="1:18">
      <c r="A82" s="90">
        <v>0.52083333333333304</v>
      </c>
      <c r="B82" s="91">
        <v>6.9500000000000006E-2</v>
      </c>
      <c r="C82" s="91">
        <v>6.9500000000000006E-2</v>
      </c>
      <c r="D82" s="91">
        <v>9.572E-2</v>
      </c>
      <c r="E82" s="91">
        <v>9.5699999999999993E-2</v>
      </c>
      <c r="F82" s="92">
        <v>4.4792260979981728E-2</v>
      </c>
      <c r="G82" s="111"/>
      <c r="H82">
        <f t="shared" si="1"/>
        <v>12.499999999999989</v>
      </c>
      <c r="P82" s="98"/>
      <c r="R82" s="99"/>
    </row>
    <row r="83" spans="1:18">
      <c r="A83" s="90">
        <v>0.52777777777777801</v>
      </c>
      <c r="B83" s="91">
        <v>5.6000000000000001E-2</v>
      </c>
      <c r="C83" s="91">
        <v>5.6000000000000001E-2</v>
      </c>
      <c r="D83" s="91">
        <v>9.572E-2</v>
      </c>
      <c r="E83" s="91">
        <v>9.5699999999999993E-2</v>
      </c>
      <c r="F83" s="92">
        <v>4.2020765652878926E-2</v>
      </c>
      <c r="G83" s="111"/>
      <c r="H83">
        <f t="shared" si="1"/>
        <v>12.666666666666655</v>
      </c>
      <c r="P83" s="98"/>
      <c r="R83" s="99"/>
    </row>
    <row r="84" spans="1:18">
      <c r="A84" s="90">
        <v>0.53472222222222199</v>
      </c>
      <c r="B84" s="91">
        <v>4.7500000000000001E-2</v>
      </c>
      <c r="C84" s="91">
        <v>4.7500000000000001E-2</v>
      </c>
      <c r="D84" s="91">
        <v>9.572E-2</v>
      </c>
      <c r="E84" s="91">
        <v>9.5699999999999993E-2</v>
      </c>
      <c r="F84" s="92">
        <v>3.8324036680916308E-2</v>
      </c>
      <c r="G84" s="111"/>
      <c r="H84">
        <f t="shared" si="1"/>
        <v>12.833333333333321</v>
      </c>
      <c r="P84" s="100"/>
      <c r="R84" s="99"/>
    </row>
    <row r="85" spans="1:18">
      <c r="A85" s="90">
        <v>0.54166666666666696</v>
      </c>
      <c r="B85" s="91">
        <v>4.1500000000000002E-2</v>
      </c>
      <c r="C85" s="91">
        <v>4.1500000000000002E-2</v>
      </c>
      <c r="D85" s="91">
        <v>9.572E-2</v>
      </c>
      <c r="E85" s="91">
        <v>9.5699999999999993E-2</v>
      </c>
      <c r="F85" s="92">
        <v>3.4017494624841549E-2</v>
      </c>
      <c r="G85" s="111"/>
      <c r="H85">
        <f t="shared" si="1"/>
        <v>12.999999999999988</v>
      </c>
      <c r="P85" s="98"/>
      <c r="R85" s="99"/>
    </row>
    <row r="86" spans="1:18">
      <c r="A86" s="90">
        <v>0.54861111111111105</v>
      </c>
      <c r="B86" s="91">
        <v>3.6999999999999998E-2</v>
      </c>
      <c r="C86" s="91">
        <v>3.6999999999999998E-2</v>
      </c>
      <c r="D86" s="91">
        <v>9.572E-2</v>
      </c>
      <c r="E86" s="91">
        <v>9.5699999999999993E-2</v>
      </c>
      <c r="F86" s="92">
        <v>2.926936378372005E-2</v>
      </c>
      <c r="G86" s="111"/>
      <c r="H86">
        <f t="shared" si="1"/>
        <v>13.166666666666654</v>
      </c>
      <c r="P86" s="98"/>
      <c r="R86" s="99"/>
    </row>
    <row r="87" spans="1:18">
      <c r="A87" s="90">
        <v>0.55555555555555602</v>
      </c>
      <c r="B87" s="91">
        <v>3.3750000000000002E-2</v>
      </c>
      <c r="C87" s="91">
        <v>3.3750000000000002E-2</v>
      </c>
      <c r="D87" s="91">
        <v>9.572E-2</v>
      </c>
      <c r="E87" s="91">
        <v>9.5699999999999993E-2</v>
      </c>
      <c r="F87" s="92">
        <v>2.4195298363159305E-2</v>
      </c>
      <c r="G87" s="111"/>
      <c r="H87">
        <f t="shared" si="1"/>
        <v>13.33333333333332</v>
      </c>
      <c r="P87" s="100"/>
      <c r="R87" s="99"/>
    </row>
    <row r="88" spans="1:18">
      <c r="A88" s="90">
        <v>0.5625</v>
      </c>
      <c r="B88" s="91">
        <v>3.1E-2</v>
      </c>
      <c r="C88" s="91">
        <v>3.1E-2</v>
      </c>
      <c r="D88" s="91">
        <v>9.572E-2</v>
      </c>
      <c r="E88" s="91">
        <v>9.5699999999999993E-2</v>
      </c>
      <c r="F88" s="92">
        <v>1.8868896494000427E-2</v>
      </c>
      <c r="G88" s="111"/>
      <c r="H88">
        <f t="shared" si="1"/>
        <v>13.499999999999986</v>
      </c>
      <c r="P88" s="98"/>
      <c r="R88" s="99"/>
    </row>
    <row r="89" spans="1:18">
      <c r="A89" s="90">
        <v>0.56944444444444398</v>
      </c>
      <c r="B89" s="91">
        <v>2.8750000000000001E-2</v>
      </c>
      <c r="C89" s="91">
        <v>2.8750000000000001E-2</v>
      </c>
      <c r="D89" s="91">
        <v>9.572E-2</v>
      </c>
      <c r="E89" s="91">
        <v>9.5699999999999993E-2</v>
      </c>
      <c r="F89" s="92">
        <v>1.333221425100977E-2</v>
      </c>
      <c r="G89" s="111"/>
      <c r="H89">
        <f t="shared" si="1"/>
        <v>13.666666666666652</v>
      </c>
      <c r="P89" s="98"/>
      <c r="R89" s="99"/>
    </row>
    <row r="90" spans="1:18">
      <c r="A90" s="90">
        <v>0.57638888888888895</v>
      </c>
      <c r="B90" s="91">
        <v>2.7E-2</v>
      </c>
      <c r="C90" s="91">
        <v>2.7E-2</v>
      </c>
      <c r="D90" s="91">
        <v>9.572E-2</v>
      </c>
      <c r="E90" s="91">
        <v>9.5699999999999993E-2</v>
      </c>
      <c r="F90" s="92">
        <v>7.6273077089536959E-3</v>
      </c>
      <c r="G90" s="111"/>
      <c r="H90">
        <f t="shared" si="1"/>
        <v>13.833333333333318</v>
      </c>
      <c r="P90" s="100"/>
      <c r="R90" s="99"/>
    </row>
    <row r="91" spans="1:18">
      <c r="A91" s="90">
        <v>0.58333333333333304</v>
      </c>
      <c r="B91" s="91">
        <v>2.5250000000000002E-2</v>
      </c>
      <c r="C91" s="91">
        <v>2.5250000000000002E-2</v>
      </c>
      <c r="D91" s="91">
        <v>9.572E-2</v>
      </c>
      <c r="E91" s="91">
        <v>9.0680213873116158E-2</v>
      </c>
      <c r="F91" s="92">
        <v>1.9863174058787183E-3</v>
      </c>
      <c r="G91" s="111"/>
      <c r="H91">
        <f t="shared" si="1"/>
        <v>13.999999999999984</v>
      </c>
    </row>
    <row r="92" spans="1:18">
      <c r="A92" s="90">
        <v>0.59027777777777801</v>
      </c>
      <c r="B92" s="91">
        <v>2.4E-2</v>
      </c>
      <c r="C92" s="91">
        <v>2.4E-2</v>
      </c>
      <c r="D92" s="91">
        <v>9.572E-2</v>
      </c>
      <c r="E92" s="91">
        <v>2.3615106936558092E-2</v>
      </c>
      <c r="F92" s="92">
        <v>0</v>
      </c>
      <c r="G92" s="111"/>
      <c r="H92">
        <f t="shared" si="1"/>
        <v>14.16666666666665</v>
      </c>
    </row>
    <row r="93" spans="1:18">
      <c r="A93" s="90">
        <v>0.59722222222222199</v>
      </c>
      <c r="B93" s="91">
        <v>2.2749999999999999E-2</v>
      </c>
      <c r="C93" s="91">
        <v>2.2749999999999999E-2</v>
      </c>
      <c r="D93" s="91">
        <v>9.572E-2</v>
      </c>
      <c r="E93" s="91">
        <v>0</v>
      </c>
      <c r="F93" s="92">
        <v>9.729627923877437E-4</v>
      </c>
      <c r="G93" s="111"/>
      <c r="H93">
        <f t="shared" si="1"/>
        <v>14.333333333333316</v>
      </c>
    </row>
    <row r="94" spans="1:18">
      <c r="A94" s="90">
        <v>0.60416666666666696</v>
      </c>
      <c r="B94" s="91">
        <v>2.1749999999999999E-2</v>
      </c>
      <c r="C94" s="91">
        <v>2.1749999999999999E-2</v>
      </c>
      <c r="D94" s="91">
        <v>9.572E-2</v>
      </c>
      <c r="E94" s="91">
        <v>1.1567446531720954E-2</v>
      </c>
      <c r="F94" s="92">
        <v>2.3579767232966755E-3</v>
      </c>
      <c r="G94" s="111"/>
      <c r="H94">
        <f t="shared" si="1"/>
        <v>14.499999999999982</v>
      </c>
    </row>
    <row r="95" spans="1:18">
      <c r="A95" s="90">
        <v>0.61111111111111105</v>
      </c>
      <c r="B95" s="91">
        <v>2.0750000000000001E-2</v>
      </c>
      <c r="C95" s="91">
        <v>2.0750000000000001E-2</v>
      </c>
      <c r="D95" s="91">
        <v>9.572E-2</v>
      </c>
      <c r="E95" s="91">
        <v>2.8033723265860479E-2</v>
      </c>
      <c r="F95" s="92">
        <v>2.479890143024559E-3</v>
      </c>
      <c r="G95" s="111"/>
      <c r="H95">
        <f t="shared" si="1"/>
        <v>14.666666666666648</v>
      </c>
    </row>
    <row r="96" spans="1:18">
      <c r="A96" s="90">
        <v>0.61805555555555503</v>
      </c>
      <c r="B96" s="91">
        <v>1.975E-2</v>
      </c>
      <c r="C96" s="91">
        <v>1.975E-2</v>
      </c>
      <c r="D96" s="91">
        <v>9.572E-2</v>
      </c>
      <c r="E96" s="91">
        <v>2.9483138367069759E-2</v>
      </c>
      <c r="F96" s="92">
        <v>1.7642277379013246E-3</v>
      </c>
      <c r="G96" s="111"/>
      <c r="H96">
        <f t="shared" si="1"/>
        <v>14.833333333333314</v>
      </c>
    </row>
    <row r="97" spans="1:8">
      <c r="A97" s="90">
        <v>0.625</v>
      </c>
      <c r="B97" s="91">
        <v>1.9E-2</v>
      </c>
      <c r="C97" s="91">
        <v>1.9E-2</v>
      </c>
      <c r="D97" s="91">
        <v>9.572E-2</v>
      </c>
      <c r="E97" s="91">
        <v>2.097470755060464E-2</v>
      </c>
      <c r="F97" s="92">
        <v>1.2718416946346446E-3</v>
      </c>
      <c r="G97" s="111"/>
      <c r="H97">
        <f t="shared" si="1"/>
        <v>14.99999999999998</v>
      </c>
    </row>
    <row r="98" spans="1:8">
      <c r="A98" s="90">
        <v>0.63194444444444398</v>
      </c>
      <c r="B98" s="91">
        <v>1.8249999999999999E-2</v>
      </c>
      <c r="C98" s="91">
        <v>1.8249999999999999E-2</v>
      </c>
      <c r="D98" s="91">
        <v>9.572E-2</v>
      </c>
      <c r="E98" s="91">
        <v>1.5120784591767441E-2</v>
      </c>
      <c r="F98" s="92">
        <v>1.3203957634133887E-3</v>
      </c>
      <c r="G98" s="111"/>
      <c r="H98">
        <f t="shared" si="1"/>
        <v>15.166666666666647</v>
      </c>
    </row>
    <row r="99" spans="1:8">
      <c r="A99" s="90">
        <v>0.63888888888888895</v>
      </c>
      <c r="B99" s="91">
        <v>1.7749999999999998E-2</v>
      </c>
      <c r="C99" s="91">
        <v>1.7749999999999998E-2</v>
      </c>
      <c r="D99" s="91">
        <v>9.572E-2</v>
      </c>
      <c r="E99" s="91">
        <v>1.5698038520581402E-2</v>
      </c>
      <c r="F99" s="92">
        <v>1.5382957259781572E-3</v>
      </c>
      <c r="G99" s="111"/>
      <c r="H99">
        <f t="shared" si="1"/>
        <v>15.333333333333313</v>
      </c>
    </row>
    <row r="100" spans="1:8">
      <c r="A100" s="90">
        <v>0.64583333333333304</v>
      </c>
      <c r="B100" s="91">
        <v>1.7000000000000001E-2</v>
      </c>
      <c r="C100" s="91">
        <v>1.7000000000000001E-2</v>
      </c>
      <c r="D100" s="91">
        <v>9.572E-2</v>
      </c>
      <c r="E100" s="91">
        <v>1.828862696440698E-2</v>
      </c>
      <c r="F100" s="92">
        <v>1.5703985794132253E-3</v>
      </c>
      <c r="G100" s="111"/>
      <c r="H100">
        <f t="shared" si="1"/>
        <v>15.499999999999979</v>
      </c>
    </row>
    <row r="101" spans="1:8">
      <c r="A101" s="90">
        <v>0.65277777777777801</v>
      </c>
      <c r="B101" s="91">
        <v>1.6500000000000001E-2</v>
      </c>
      <c r="C101" s="91">
        <v>1.6500000000000001E-2</v>
      </c>
      <c r="D101" s="91">
        <v>9.572E-2</v>
      </c>
      <c r="E101" s="91">
        <v>1.8670294221912791E-2</v>
      </c>
      <c r="F101" s="92">
        <v>1.4249299313904313E-3</v>
      </c>
      <c r="G101" s="111"/>
      <c r="H101">
        <f t="shared" si="1"/>
        <v>15.666666666666645</v>
      </c>
    </row>
    <row r="102" spans="1:8">
      <c r="A102" s="90">
        <v>0.65972222222222199</v>
      </c>
      <c r="B102" s="91">
        <v>1.6E-2</v>
      </c>
      <c r="C102" s="91">
        <v>1.6E-2</v>
      </c>
      <c r="D102" s="91">
        <v>9.572E-2</v>
      </c>
      <c r="E102" s="91">
        <v>1.6940833628752906E-2</v>
      </c>
      <c r="F102" s="92">
        <v>1.2940881058951452E-3</v>
      </c>
      <c r="G102" s="111"/>
      <c r="H102">
        <f t="shared" si="1"/>
        <v>15.833333333333311</v>
      </c>
    </row>
    <row r="103" spans="1:8">
      <c r="A103" s="90">
        <v>0.66666666666666696</v>
      </c>
      <c r="B103" s="91">
        <v>1.55E-2</v>
      </c>
      <c r="C103" s="91">
        <v>1.55E-2</v>
      </c>
      <c r="D103" s="91">
        <v>9.572E-2</v>
      </c>
      <c r="E103" s="91">
        <v>1.5385269703420058E-2</v>
      </c>
      <c r="F103" s="92">
        <v>1.2593454423925441E-3</v>
      </c>
      <c r="G103" s="111"/>
      <c r="H103">
        <f t="shared" si="1"/>
        <v>15.999999999999977</v>
      </c>
    </row>
    <row r="104" spans="1:8">
      <c r="A104" s="90">
        <v>0.67361111111111105</v>
      </c>
      <c r="B104" s="91">
        <v>1.525E-2</v>
      </c>
      <c r="C104" s="91">
        <v>1.525E-2</v>
      </c>
      <c r="D104" s="91">
        <v>9.572E-2</v>
      </c>
      <c r="E104" s="91">
        <v>1.4972218037333578E-2</v>
      </c>
      <c r="F104" s="92">
        <v>1.2758529673141201E-3</v>
      </c>
      <c r="G104" s="111"/>
      <c r="H104">
        <f t="shared" si="1"/>
        <v>16.166666666666643</v>
      </c>
    </row>
    <row r="105" spans="1:8">
      <c r="A105" s="90">
        <v>0.68055555555555503</v>
      </c>
      <c r="B105" s="91">
        <v>1.4749999999999999E-2</v>
      </c>
      <c r="C105" s="91">
        <v>1.4749999999999999E-2</v>
      </c>
      <c r="D105" s="91">
        <v>9.572E-2</v>
      </c>
      <c r="E105" s="91">
        <v>1.5168474166956762E-2</v>
      </c>
      <c r="F105" s="92">
        <v>1.2699360054514424E-3</v>
      </c>
      <c r="G105" s="111"/>
      <c r="H105">
        <f t="shared" si="1"/>
        <v>16.333333333333311</v>
      </c>
    </row>
    <row r="106" spans="1:8">
      <c r="A106" s="90">
        <v>0.6875</v>
      </c>
      <c r="B106" s="91">
        <v>1.4500000000000001E-2</v>
      </c>
      <c r="C106" s="91">
        <v>1.4500000000000001E-2</v>
      </c>
      <c r="D106" s="91">
        <v>9.572E-2</v>
      </c>
      <c r="E106" s="91">
        <v>1.5098128064811594E-2</v>
      </c>
      <c r="F106" s="92">
        <v>1.2271817059845487E-3</v>
      </c>
      <c r="G106" s="111"/>
      <c r="H106">
        <f t="shared" si="1"/>
        <v>16.499999999999979</v>
      </c>
    </row>
    <row r="107" spans="1:8">
      <c r="A107" s="90">
        <v>0.69444444444444398</v>
      </c>
      <c r="B107" s="91">
        <v>1.4E-2</v>
      </c>
      <c r="C107" s="91">
        <v>1.4E-2</v>
      </c>
      <c r="D107" s="91">
        <v>9.572E-2</v>
      </c>
      <c r="E107" s="91">
        <v>1.4589826948927414E-2</v>
      </c>
      <c r="F107" s="92">
        <v>1.1772209811076746E-3</v>
      </c>
      <c r="G107" s="111"/>
      <c r="H107">
        <f t="shared" si="1"/>
        <v>16.666666666666647</v>
      </c>
    </row>
    <row r="108" spans="1:8">
      <c r="A108" s="90">
        <v>0.70138888888888895</v>
      </c>
      <c r="B108" s="91">
        <v>1.375E-2</v>
      </c>
      <c r="C108" s="91">
        <v>1.375E-2</v>
      </c>
      <c r="D108" s="91">
        <v>9.572E-2</v>
      </c>
      <c r="E108" s="91">
        <v>1.3995849442057911E-2</v>
      </c>
      <c r="F108" s="92">
        <v>1.142075712327918E-3</v>
      </c>
      <c r="G108" s="111"/>
      <c r="H108">
        <f t="shared" si="1"/>
        <v>16.833333333333314</v>
      </c>
    </row>
    <row r="109" spans="1:8">
      <c r="A109" s="90">
        <v>0.70833333333333304</v>
      </c>
      <c r="B109" s="91">
        <v>1.35E-2</v>
      </c>
      <c r="C109" s="91">
        <v>1.35E-2</v>
      </c>
      <c r="D109" s="91">
        <v>9.572E-2</v>
      </c>
      <c r="E109" s="91">
        <v>1.3578011246565248E-2</v>
      </c>
      <c r="F109" s="92">
        <v>1.1284554029932993E-3</v>
      </c>
      <c r="G109" s="111"/>
      <c r="H109">
        <f t="shared" si="1"/>
        <v>16.999999999999982</v>
      </c>
    </row>
    <row r="110" spans="1:8">
      <c r="A110" s="90">
        <v>0.71527777777777801</v>
      </c>
      <c r="B110" s="91">
        <v>1.2999999999999999E-2</v>
      </c>
      <c r="C110" s="91">
        <v>1.2999999999999999E-2</v>
      </c>
      <c r="D110" s="91">
        <v>9.572E-2</v>
      </c>
      <c r="E110" s="91">
        <v>1.341608090225367E-2</v>
      </c>
      <c r="F110" s="92">
        <v>1.1076758266411017E-3</v>
      </c>
      <c r="G110" s="111"/>
      <c r="H110">
        <f t="shared" si="1"/>
        <v>17.16666666666665</v>
      </c>
    </row>
    <row r="111" spans="1:8">
      <c r="A111" s="90">
        <v>0.72222222222222199</v>
      </c>
      <c r="B111" s="91">
        <v>1.2749999999999999E-2</v>
      </c>
      <c r="C111" s="91">
        <v>1.2749999999999999E-2</v>
      </c>
      <c r="D111" s="91">
        <v>9.572E-2</v>
      </c>
      <c r="E111" s="91">
        <v>1.3169034827844209E-2</v>
      </c>
      <c r="F111" s="92">
        <v>1.072554137057546E-3</v>
      </c>
      <c r="G111" s="111"/>
      <c r="H111">
        <f t="shared" si="1"/>
        <v>17.333333333333318</v>
      </c>
    </row>
    <row r="112" spans="1:8">
      <c r="A112" s="90">
        <v>0.72916666666666696</v>
      </c>
      <c r="B112" s="91">
        <v>1.2500000000000001E-2</v>
      </c>
      <c r="C112" s="91">
        <v>1.2500000000000001E-2</v>
      </c>
      <c r="D112" s="91">
        <v>9.572E-2</v>
      </c>
      <c r="E112" s="91">
        <v>1.275147696279527E-2</v>
      </c>
      <c r="F112" s="92">
        <v>1.0443550430586895E-3</v>
      </c>
      <c r="G112" s="111"/>
      <c r="H112">
        <f t="shared" si="1"/>
        <v>17.499999999999986</v>
      </c>
    </row>
    <row r="113" spans="1:8">
      <c r="A113" s="90">
        <v>0.73611111111111105</v>
      </c>
      <c r="B113" s="91">
        <v>1.225E-2</v>
      </c>
      <c r="C113" s="91">
        <v>1.225E-2</v>
      </c>
      <c r="D113" s="91">
        <v>9.572E-2</v>
      </c>
      <c r="E113" s="91">
        <v>1.2416221067475532E-2</v>
      </c>
      <c r="F113" s="92">
        <v>1.0267883034678616E-3</v>
      </c>
      <c r="G113" s="111"/>
      <c r="H113">
        <f t="shared" si="1"/>
        <v>17.666666666666654</v>
      </c>
    </row>
    <row r="114" spans="1:8">
      <c r="A114" s="90">
        <v>0.74305555555555503</v>
      </c>
      <c r="B114" s="91">
        <v>1.2E-2</v>
      </c>
      <c r="C114" s="91">
        <v>1.2E-2</v>
      </c>
      <c r="D114" s="91">
        <v>9.572E-2</v>
      </c>
      <c r="E114" s="91">
        <v>1.2207372052340132E-2</v>
      </c>
      <c r="F114" s="92">
        <v>1.0110764432886981E-3</v>
      </c>
      <c r="G114" s="111"/>
      <c r="H114">
        <f t="shared" si="1"/>
        <v>17.833333333333321</v>
      </c>
    </row>
    <row r="115" spans="1:8">
      <c r="A115" s="90">
        <v>0.75</v>
      </c>
      <c r="B115" s="91">
        <v>1.175E-2</v>
      </c>
      <c r="C115" s="91">
        <v>1.175E-2</v>
      </c>
      <c r="D115" s="91">
        <v>9.572E-2</v>
      </c>
      <c r="E115" s="91">
        <v>1.20205754924323E-2</v>
      </c>
      <c r="F115" s="92">
        <v>9.909758456113527E-4</v>
      </c>
      <c r="G115" s="111"/>
      <c r="H115">
        <f t="shared" si="1"/>
        <v>17.999999999999989</v>
      </c>
    </row>
    <row r="116" spans="1:8">
      <c r="A116" s="90">
        <v>0.75694444444444398</v>
      </c>
      <c r="B116" s="91">
        <v>1.15E-2</v>
      </c>
      <c r="C116" s="91">
        <v>1.15E-2</v>
      </c>
      <c r="D116" s="91">
        <v>9.572E-2</v>
      </c>
      <c r="E116" s="91">
        <v>1.1781601720046084E-2</v>
      </c>
      <c r="F116" s="92">
        <v>9.6775343947908443E-4</v>
      </c>
      <c r="G116" s="111"/>
      <c r="H116">
        <f t="shared" si="1"/>
        <v>18.166666666666657</v>
      </c>
    </row>
    <row r="117" spans="1:8">
      <c r="A117" s="90">
        <v>0.76388888888888895</v>
      </c>
      <c r="B117" s="91">
        <v>1.15E-2</v>
      </c>
      <c r="C117" s="91">
        <v>1.15E-2</v>
      </c>
      <c r="D117" s="91">
        <v>9.572E-2</v>
      </c>
      <c r="E117" s="91">
        <v>1.1505513113806893E-2</v>
      </c>
      <c r="F117" s="92">
        <v>9.5567851656003385E-4</v>
      </c>
      <c r="G117" s="111"/>
      <c r="H117">
        <f t="shared" si="1"/>
        <v>18.333333333333325</v>
      </c>
    </row>
    <row r="118" spans="1:8">
      <c r="A118" s="90">
        <v>0.77083333333333304</v>
      </c>
      <c r="B118" s="91">
        <v>1.125E-2</v>
      </c>
      <c r="C118" s="91">
        <v>1.125E-2</v>
      </c>
      <c r="D118" s="91">
        <v>9.572E-2</v>
      </c>
      <c r="E118" s="91">
        <v>1.1361955696880404E-2</v>
      </c>
      <c r="F118" s="92">
        <v>9.5073823947505417E-4</v>
      </c>
      <c r="G118" s="111"/>
      <c r="H118">
        <f t="shared" si="1"/>
        <v>18.499999999999993</v>
      </c>
    </row>
    <row r="119" spans="1:8">
      <c r="A119" s="90">
        <v>0.77777777777777801</v>
      </c>
      <c r="B119" s="91">
        <v>1.0999999999999999E-2</v>
      </c>
      <c r="C119" s="91">
        <v>1.0999999999999999E-2</v>
      </c>
      <c r="D119" s="91">
        <v>9.572E-2</v>
      </c>
      <c r="E119" s="91">
        <v>1.1303221291536755E-2</v>
      </c>
      <c r="F119" s="92">
        <v>9.3327752500891182E-4</v>
      </c>
      <c r="G119" s="111"/>
      <c r="H119">
        <f t="shared" si="1"/>
        <v>18.666666666666661</v>
      </c>
    </row>
    <row r="120" spans="1:8">
      <c r="A120" s="90">
        <v>0.78472222222222199</v>
      </c>
      <c r="B120" s="91">
        <v>1.0749999999999999E-2</v>
      </c>
      <c r="C120" s="91">
        <v>1.0749999999999999E-2</v>
      </c>
      <c r="D120" s="91">
        <v>9.572E-2</v>
      </c>
      <c r="E120" s="91">
        <v>1.1095632797328175E-2</v>
      </c>
      <c r="F120" s="92">
        <v>9.0598926893515296E-4</v>
      </c>
      <c r="G120" s="111"/>
      <c r="H120">
        <f t="shared" si="1"/>
        <v>18.833333333333329</v>
      </c>
    </row>
    <row r="121" spans="1:8">
      <c r="A121" s="90">
        <v>0.79166666666666696</v>
      </c>
      <c r="B121" s="91">
        <v>1.0749999999999999E-2</v>
      </c>
      <c r="C121" s="91">
        <v>1.0749999999999999E-2</v>
      </c>
      <c r="D121" s="91">
        <v>9.572E-2</v>
      </c>
      <c r="E121" s="91">
        <v>1.0771205752895708E-2</v>
      </c>
      <c r="F121" s="92">
        <v>8.9056147943975591E-4</v>
      </c>
      <c r="G121" s="111"/>
      <c r="H121">
        <f t="shared" si="1"/>
        <v>18.999999999999996</v>
      </c>
    </row>
    <row r="122" spans="1:8">
      <c r="A122" s="90">
        <v>0.79861111111111105</v>
      </c>
      <c r="B122" s="91">
        <v>1.0500000000000001E-2</v>
      </c>
      <c r="C122" s="91">
        <v>1.0500000000000001E-2</v>
      </c>
      <c r="D122" s="91">
        <v>9.572E-2</v>
      </c>
      <c r="E122" s="91">
        <v>1.0587786477783766E-2</v>
      </c>
      <c r="F122" s="92">
        <v>8.8597769403734792E-4</v>
      </c>
      <c r="G122" s="111"/>
      <c r="H122">
        <f t="shared" si="1"/>
        <v>19.166666666666664</v>
      </c>
    </row>
    <row r="123" spans="1:8">
      <c r="A123" s="90">
        <v>0.80555555555555503</v>
      </c>
      <c r="B123" s="91">
        <v>1.025E-2</v>
      </c>
      <c r="C123" s="91">
        <v>1.025E-2</v>
      </c>
      <c r="D123" s="91">
        <v>9.572E-2</v>
      </c>
      <c r="E123" s="91">
        <v>1.0533290362444027E-2</v>
      </c>
      <c r="F123" s="92">
        <v>8.7037165870066519E-4</v>
      </c>
      <c r="G123" s="111"/>
      <c r="H123">
        <f t="shared" si="1"/>
        <v>19.333333333333332</v>
      </c>
    </row>
    <row r="124" spans="1:8">
      <c r="A124" s="90">
        <v>0.8125</v>
      </c>
      <c r="B124" s="91">
        <v>1.025E-2</v>
      </c>
      <c r="C124" s="91">
        <v>1.025E-2</v>
      </c>
      <c r="D124" s="91">
        <v>9.572E-2</v>
      </c>
      <c r="E124" s="91">
        <v>1.0347751942330129E-2</v>
      </c>
      <c r="F124" s="92">
        <v>8.5434651504193886E-4</v>
      </c>
      <c r="G124" s="111"/>
      <c r="H124">
        <f t="shared" si="1"/>
        <v>19.5</v>
      </c>
    </row>
    <row r="125" spans="1:8">
      <c r="A125" s="90">
        <v>0.81944444444444398</v>
      </c>
      <c r="B125" s="91">
        <v>0.01</v>
      </c>
      <c r="C125" s="91">
        <v>0.01</v>
      </c>
      <c r="D125" s="91">
        <v>9.572E-2</v>
      </c>
      <c r="E125" s="91">
        <v>1.0157230789943052E-2</v>
      </c>
      <c r="F125" s="92">
        <v>8.4362294218932854E-4</v>
      </c>
      <c r="G125" s="111"/>
      <c r="H125">
        <f t="shared" si="1"/>
        <v>19.666666666666668</v>
      </c>
    </row>
    <row r="126" spans="1:8">
      <c r="A126" s="90">
        <v>0.82638888888888895</v>
      </c>
      <c r="B126" s="91">
        <v>9.75E-3</v>
      </c>
      <c r="C126" s="91">
        <v>9.75E-3</v>
      </c>
      <c r="D126" s="91">
        <v>9.572E-2</v>
      </c>
      <c r="E126" s="91">
        <v>1.0029739423806463E-2</v>
      </c>
      <c r="F126" s="92">
        <v>8.2524569020920875E-4</v>
      </c>
      <c r="G126" s="111"/>
      <c r="H126">
        <f t="shared" si="1"/>
        <v>19.833333333333336</v>
      </c>
    </row>
    <row r="127" spans="1:8">
      <c r="A127" s="90">
        <v>0.83333333333333304</v>
      </c>
      <c r="B127" s="91">
        <v>9.75E-3</v>
      </c>
      <c r="C127" s="91">
        <v>9.75E-3</v>
      </c>
      <c r="D127" s="91">
        <v>9.572E-2</v>
      </c>
      <c r="E127" s="91">
        <v>9.811254316931705E-3</v>
      </c>
      <c r="F127" s="92">
        <v>8.1090483195386527E-4</v>
      </c>
      <c r="G127" s="111"/>
      <c r="H127">
        <f t="shared" si="1"/>
        <v>20.000000000000004</v>
      </c>
    </row>
    <row r="128" spans="1:8">
      <c r="A128" s="90">
        <v>0.84027777777777801</v>
      </c>
      <c r="B128" s="91">
        <v>9.4999999999999998E-3</v>
      </c>
      <c r="C128" s="91">
        <v>9.4999999999999998E-3</v>
      </c>
      <c r="D128" s="91">
        <v>9.572E-2</v>
      </c>
      <c r="E128" s="91">
        <v>9.64075744656262E-3</v>
      </c>
      <c r="F128" s="92">
        <v>8.0240901012466469E-4</v>
      </c>
      <c r="G128" s="111"/>
      <c r="H128">
        <f t="shared" si="1"/>
        <v>20.166666666666671</v>
      </c>
    </row>
    <row r="129" spans="1:8">
      <c r="A129" s="90">
        <v>0.84722222222222199</v>
      </c>
      <c r="B129" s="91">
        <v>9.4999999999999998E-3</v>
      </c>
      <c r="C129" s="91">
        <v>9.4999999999999998E-3</v>
      </c>
      <c r="D129" s="91">
        <v>9.572E-2</v>
      </c>
      <c r="E129" s="91">
        <v>9.5397515648154574E-3</v>
      </c>
      <c r="F129" s="92">
        <v>7.948175096461473E-4</v>
      </c>
      <c r="G129" s="111"/>
      <c r="H129">
        <f t="shared" si="1"/>
        <v>20.333333333333339</v>
      </c>
    </row>
    <row r="130" spans="1:8">
      <c r="A130" s="90">
        <v>0.85416666666666696</v>
      </c>
      <c r="B130" s="91">
        <v>9.2499999999999995E-3</v>
      </c>
      <c r="C130" s="91">
        <v>9.2499999999999995E-3</v>
      </c>
      <c r="D130" s="91">
        <v>9.572E-2</v>
      </c>
      <c r="E130" s="91">
        <v>9.4494970591264184E-3</v>
      </c>
      <c r="F130" s="92">
        <v>7.8475565162990015E-4</v>
      </c>
      <c r="G130" s="111"/>
      <c r="H130">
        <f t="shared" si="1"/>
        <v>20.500000000000007</v>
      </c>
    </row>
    <row r="131" spans="1:8">
      <c r="A131" s="90">
        <v>0.86111111111111105</v>
      </c>
      <c r="B131" s="91">
        <v>9.2499999999999995E-3</v>
      </c>
      <c r="C131" s="91">
        <v>9.2499999999999995E-3</v>
      </c>
      <c r="D131" s="91">
        <v>9.572E-2</v>
      </c>
      <c r="E131" s="91">
        <v>9.3298727471554793E-3</v>
      </c>
      <c r="F131" s="92">
        <v>7.7300645416944632E-4</v>
      </c>
      <c r="G131" s="111"/>
      <c r="H131">
        <f t="shared" si="1"/>
        <v>20.666666666666675</v>
      </c>
    </row>
    <row r="132" spans="1:8">
      <c r="A132" s="90">
        <v>0.86805555555555503</v>
      </c>
      <c r="B132" s="91">
        <v>8.9999999999999993E-3</v>
      </c>
      <c r="C132" s="91">
        <v>8.9999999999999993E-3</v>
      </c>
      <c r="D132" s="91">
        <v>9.572E-2</v>
      </c>
      <c r="E132" s="91">
        <v>9.1901878440145291E-3</v>
      </c>
      <c r="F132" s="92">
        <v>7.6164876575575435E-4</v>
      </c>
      <c r="G132" s="111"/>
      <c r="H132">
        <f t="shared" si="1"/>
        <v>20.833333333333343</v>
      </c>
    </row>
    <row r="133" spans="1:8">
      <c r="A133" s="90">
        <v>0.875</v>
      </c>
      <c r="B133" s="91">
        <v>8.9999999999999993E-3</v>
      </c>
      <c r="C133" s="91">
        <v>8.9999999999999993E-3</v>
      </c>
      <c r="D133" s="91">
        <v>9.572E-2</v>
      </c>
      <c r="E133" s="91">
        <v>9.0551575484295252E-3</v>
      </c>
      <c r="F133" s="92">
        <v>7.5133050158754649E-4</v>
      </c>
      <c r="G133" s="111"/>
      <c r="H133">
        <f t="shared" si="1"/>
        <v>21.000000000000011</v>
      </c>
    </row>
    <row r="134" spans="1:8">
      <c r="A134" s="90">
        <v>0.88194444444444398</v>
      </c>
      <c r="B134" s="91">
        <v>8.7500000000000008E-3</v>
      </c>
      <c r="C134" s="91">
        <v>8.7500000000000008E-3</v>
      </c>
      <c r="D134" s="91">
        <v>9.572E-2</v>
      </c>
      <c r="E134" s="91">
        <v>8.9324848522074982E-3</v>
      </c>
      <c r="F134" s="92">
        <v>7.4133619501869997E-4</v>
      </c>
      <c r="G134" s="111"/>
      <c r="H134">
        <f t="shared" si="1"/>
        <v>21.166666666666679</v>
      </c>
    </row>
    <row r="135" spans="1:8">
      <c r="A135" s="90">
        <v>0.88888888888888895</v>
      </c>
      <c r="B135" s="91">
        <v>8.7500000000000008E-3</v>
      </c>
      <c r="C135" s="91">
        <v>8.7500000000000008E-3</v>
      </c>
      <c r="D135" s="91">
        <v>9.572E-2</v>
      </c>
      <c r="E135" s="91">
        <v>8.8136636518889883E-3</v>
      </c>
      <c r="F135" s="92">
        <v>7.3098415512679168E-4</v>
      </c>
      <c r="G135" s="111"/>
      <c r="H135">
        <f t="shared" si="1"/>
        <v>21.333333333333346</v>
      </c>
    </row>
    <row r="136" spans="1:8">
      <c r="A136" s="90">
        <v>0.89583333333333304</v>
      </c>
      <c r="B136" s="91">
        <v>8.7500000000000008E-3</v>
      </c>
      <c r="C136" s="91">
        <v>8.7500000000000008E-3</v>
      </c>
      <c r="D136" s="91">
        <v>9.572E-2</v>
      </c>
      <c r="E136" s="91">
        <v>8.6905893998407459E-3</v>
      </c>
      <c r="F136" s="92">
        <v>7.3080528846526096E-4</v>
      </c>
      <c r="G136" s="111"/>
      <c r="H136">
        <f t="shared" si="1"/>
        <v>21.500000000000014</v>
      </c>
    </row>
    <row r="137" spans="1:8">
      <c r="A137" s="90">
        <v>0.90277777777777801</v>
      </c>
      <c r="B137" s="91">
        <v>8.5000000000000006E-3</v>
      </c>
      <c r="C137" s="91">
        <v>8.5000000000000006E-3</v>
      </c>
      <c r="D137" s="91">
        <v>9.572E-2</v>
      </c>
      <c r="E137" s="91">
        <v>8.6884628739758787E-3</v>
      </c>
      <c r="F137" s="92">
        <v>7.253778563888609E-4</v>
      </c>
      <c r="G137" s="111"/>
      <c r="H137">
        <f t="shared" ref="H137:H151" si="2">H136+1/6</f>
        <v>21.666666666666682</v>
      </c>
    </row>
    <row r="138" spans="1:8">
      <c r="A138" s="90">
        <v>0.90972222222222199</v>
      </c>
      <c r="B138" s="91">
        <v>8.5000000000000006E-3</v>
      </c>
      <c r="C138" s="91">
        <v>8.5000000000000006E-3</v>
      </c>
      <c r="D138" s="91">
        <v>9.572E-2</v>
      </c>
      <c r="E138" s="91">
        <v>8.6239367370675689E-3</v>
      </c>
      <c r="F138" s="92">
        <v>7.1223955498983754E-4</v>
      </c>
      <c r="G138" s="111"/>
      <c r="H138">
        <f t="shared" si="2"/>
        <v>21.83333333333335</v>
      </c>
    </row>
    <row r="139" spans="1:8">
      <c r="A139" s="90">
        <v>0.91666666666666696</v>
      </c>
      <c r="B139" s="91">
        <v>8.2500000000000004E-3</v>
      </c>
      <c r="C139" s="91">
        <v>8.2500000000000004E-3</v>
      </c>
      <c r="D139" s="91">
        <v>9.572E-2</v>
      </c>
      <c r="E139" s="91">
        <v>8.4677369315458457E-3</v>
      </c>
      <c r="F139" s="92">
        <v>6.9787010163693678E-4</v>
      </c>
      <c r="G139" s="111"/>
      <c r="H139">
        <f t="shared" si="2"/>
        <v>22.000000000000018</v>
      </c>
    </row>
    <row r="140" spans="1:8">
      <c r="A140" s="90">
        <v>0.92361111111111105</v>
      </c>
      <c r="B140" s="91">
        <v>8.2500000000000004E-3</v>
      </c>
      <c r="C140" s="91">
        <v>8.2500000000000004E-3</v>
      </c>
      <c r="D140" s="91">
        <v>9.572E-2</v>
      </c>
      <c r="E140" s="91">
        <v>8.296900097239138E-3</v>
      </c>
      <c r="F140" s="92">
        <v>6.8674050696840956E-4</v>
      </c>
      <c r="G140" s="111"/>
      <c r="H140">
        <f t="shared" si="2"/>
        <v>22.166666666666686</v>
      </c>
    </row>
    <row r="141" spans="1:8">
      <c r="A141" s="90">
        <v>0.93055555555555503</v>
      </c>
      <c r="B141" s="91">
        <v>8.2500000000000004E-3</v>
      </c>
      <c r="C141" s="91">
        <v>8.2500000000000004E-3</v>
      </c>
      <c r="D141" s="91">
        <v>9.572E-2</v>
      </c>
      <c r="E141" s="91">
        <v>8.1645815828466466E-3</v>
      </c>
      <c r="F141" s="92">
        <v>6.8836043631059622E-4</v>
      </c>
      <c r="G141" s="111"/>
      <c r="H141">
        <f t="shared" si="2"/>
        <v>22.333333333333353</v>
      </c>
    </row>
    <row r="142" spans="1:8">
      <c r="A142" s="90">
        <v>0.9375</v>
      </c>
      <c r="B142" s="91">
        <v>8.0000000000000002E-3</v>
      </c>
      <c r="C142" s="91">
        <v>8.0000000000000002E-3</v>
      </c>
      <c r="D142" s="91">
        <v>9.572E-2</v>
      </c>
      <c r="E142" s="91">
        <v>8.1838407428037555E-3</v>
      </c>
      <c r="F142" s="92">
        <v>6.8422117962436426E-4</v>
      </c>
      <c r="G142" s="111"/>
      <c r="H142">
        <f t="shared" si="2"/>
        <v>22.500000000000021</v>
      </c>
    </row>
    <row r="143" spans="1:8">
      <c r="A143" s="90">
        <v>0.94444444444444398</v>
      </c>
      <c r="B143" s="91">
        <v>8.0000000000000002E-3</v>
      </c>
      <c r="C143" s="91">
        <v>8.0000000000000002E-3</v>
      </c>
      <c r="D143" s="91">
        <v>9.572E-2</v>
      </c>
      <c r="E143" s="91">
        <v>8.1346295799785539E-3</v>
      </c>
      <c r="F143" s="92">
        <v>6.7082756791856616E-4</v>
      </c>
      <c r="G143" s="111"/>
      <c r="H143">
        <f t="shared" si="2"/>
        <v>22.666666666666689</v>
      </c>
    </row>
    <row r="144" spans="1:8">
      <c r="A144" s="90">
        <v>0.95138888888888895</v>
      </c>
      <c r="B144" s="91">
        <v>8.0000000000000002E-3</v>
      </c>
      <c r="C144" s="91">
        <v>8.0000000000000002E-3</v>
      </c>
      <c r="D144" s="91">
        <v>9.572E-2</v>
      </c>
      <c r="E144" s="91">
        <v>7.9753944185873976E-3</v>
      </c>
      <c r="F144" s="92">
        <v>6.6620039040878303E-4</v>
      </c>
      <c r="G144" s="111"/>
      <c r="H144">
        <f t="shared" si="2"/>
        <v>22.833333333333357</v>
      </c>
    </row>
    <row r="145" spans="1:8">
      <c r="A145" s="90">
        <v>0.95833333333333304</v>
      </c>
      <c r="B145" s="91">
        <v>7.7499999999999999E-3</v>
      </c>
      <c r="C145" s="91">
        <v>7.7499999999999999E-3</v>
      </c>
      <c r="D145" s="91">
        <v>9.572E-2</v>
      </c>
      <c r="E145" s="91">
        <v>7.9203824193044212E-3</v>
      </c>
      <c r="F145" s="92">
        <v>6.60069588815202E-4</v>
      </c>
      <c r="G145" s="111"/>
      <c r="H145">
        <f t="shared" si="2"/>
        <v>23.000000000000025</v>
      </c>
    </row>
    <row r="146" spans="1:8">
      <c r="A146" s="90">
        <v>0.96527777777777801</v>
      </c>
      <c r="B146" s="91">
        <v>7.7499999999999999E-3</v>
      </c>
      <c r="C146" s="91">
        <v>7.7499999999999999E-3</v>
      </c>
      <c r="D146" s="91">
        <v>9.572E-2</v>
      </c>
      <c r="E146" s="91">
        <v>7.8474940003585118E-3</v>
      </c>
      <c r="F146" s="92">
        <v>6.4880375808171414E-4</v>
      </c>
      <c r="G146" s="111"/>
      <c r="H146">
        <f t="shared" si="2"/>
        <v>23.166666666666693</v>
      </c>
    </row>
    <row r="147" spans="1:8">
      <c r="A147" s="90">
        <v>0.97222222222222199</v>
      </c>
      <c r="B147" s="91">
        <v>7.7499999999999999E-3</v>
      </c>
      <c r="C147" s="91">
        <v>7.7499999999999999E-3</v>
      </c>
      <c r="D147" s="91">
        <v>9.572E-2</v>
      </c>
      <c r="E147" s="91">
        <v>7.7135557905270453E-3</v>
      </c>
      <c r="F147" s="92">
        <v>6.4623624351176079E-4</v>
      </c>
      <c r="G147" s="111"/>
      <c r="H147">
        <f t="shared" si="2"/>
        <v>23.333333333333361</v>
      </c>
    </row>
    <row r="148" spans="1:8">
      <c r="A148" s="90">
        <v>0.97916666666666696</v>
      </c>
      <c r="B148" s="91">
        <v>7.4999999999999997E-3</v>
      </c>
      <c r="C148" s="91">
        <v>7.4999999999999997E-3</v>
      </c>
      <c r="D148" s="91">
        <v>9.572E-2</v>
      </c>
      <c r="E148" s="91">
        <v>7.6830308950842667E-3</v>
      </c>
      <c r="F148" s="92">
        <v>6.400713829019393E-4</v>
      </c>
      <c r="G148" s="111"/>
      <c r="H148">
        <f t="shared" si="2"/>
        <v>23.500000000000028</v>
      </c>
    </row>
    <row r="149" spans="1:8">
      <c r="A149" s="90">
        <v>0.98611111111111105</v>
      </c>
      <c r="B149" s="91">
        <v>7.4999999999999997E-3</v>
      </c>
      <c r="C149" s="91">
        <v>7.4999999999999997E-3</v>
      </c>
      <c r="D149" s="91">
        <v>9.572E-2</v>
      </c>
      <c r="E149" s="91">
        <v>7.6097375522786118E-3</v>
      </c>
      <c r="F149" s="92">
        <v>6.2775869119041639E-4</v>
      </c>
      <c r="G149" s="111"/>
      <c r="H149">
        <f t="shared" si="2"/>
        <v>23.666666666666696</v>
      </c>
    </row>
    <row r="150" spans="1:8">
      <c r="A150" s="90">
        <v>0.99305555555555503</v>
      </c>
      <c r="B150" s="91">
        <v>7.4999999999999997E-3</v>
      </c>
      <c r="C150" s="91">
        <v>7.4999999999999997E-3</v>
      </c>
      <c r="D150" s="91">
        <v>9.572E-2</v>
      </c>
      <c r="E150" s="91">
        <v>7.4633533285971727E-3</v>
      </c>
      <c r="F150" s="92">
        <v>6.2468477563956562E-4</v>
      </c>
      <c r="G150" s="112"/>
      <c r="H150">
        <f t="shared" si="2"/>
        <v>23.833333333333364</v>
      </c>
    </row>
    <row r="151" spans="1:8">
      <c r="A151" s="93">
        <v>1</v>
      </c>
      <c r="B151" s="94">
        <v>7.2500000000000004E-3</v>
      </c>
      <c r="C151" s="94">
        <v>7.2500000000000004E-3</v>
      </c>
      <c r="D151" s="94">
        <v>9.572E-2</v>
      </c>
      <c r="E151" s="94">
        <v>7.4268078881592802E-3</v>
      </c>
      <c r="F151" s="95">
        <v>6.1879014502831285E-4</v>
      </c>
      <c r="G151" s="112"/>
      <c r="H151">
        <f t="shared" si="2"/>
        <v>24.000000000000032</v>
      </c>
    </row>
  </sheetData>
  <phoneticPr fontId="3"/>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11</vt:i4>
      </vt:variant>
    </vt:vector>
  </HeadingPairs>
  <TitlesOfParts>
    <vt:vector size="31" baseType="lpstr">
      <vt:lpstr>表紙</vt:lpstr>
      <vt:lpstr>判別法</vt:lpstr>
      <vt:lpstr>事前相談入力シート</vt:lpstr>
      <vt:lpstr>事前相談チェックシート</vt:lpstr>
      <vt:lpstr>事前相談書</vt:lpstr>
      <vt:lpstr>コントロールシート（貯留＋浸透）</vt:lpstr>
      <vt:lpstr>ピーク流量算定表</vt:lpstr>
      <vt:lpstr>施設諸元（ポンプ）</vt:lpstr>
      <vt:lpstr>比浸透量</vt:lpstr>
      <vt:lpstr>施設諸元（浸透）</vt:lpstr>
      <vt:lpstr>施設諸元（浸透_道路管理者用）</vt:lpstr>
      <vt:lpstr>調節計算結果</vt:lpstr>
      <vt:lpstr>許可申請書</vt:lpstr>
      <vt:lpstr>計画説明書</vt:lpstr>
      <vt:lpstr>mkrain</vt:lpstr>
      <vt:lpstr>runoff</vt:lpstr>
      <vt:lpstr>逐次計算（概算）</vt:lpstr>
      <vt:lpstr>浸透計算</vt:lpstr>
      <vt:lpstr>逐次計算（浸透考慮）</vt:lpstr>
      <vt:lpstr>調節計算（ポンプ）</vt:lpstr>
      <vt:lpstr>'コントロールシート（貯留＋浸透）'!Print_Area</vt:lpstr>
      <vt:lpstr>許可申請書!Print_Area</vt:lpstr>
      <vt:lpstr>計画説明書!Print_Area</vt:lpstr>
      <vt:lpstr>'施設諸元（ポンプ）'!Print_Area</vt:lpstr>
      <vt:lpstr>'施設諸元（浸透）'!Print_Area</vt:lpstr>
      <vt:lpstr>事前相談チェックシート!Print_Area</vt:lpstr>
      <vt:lpstr>事前相談書!Print_Area</vt:lpstr>
      <vt:lpstr>事前相談入力シート!Print_Area</vt:lpstr>
      <vt:lpstr>調節計算結果!Print_Area</vt:lpstr>
      <vt:lpstr>比浸透量!Print_Area</vt:lpstr>
      <vt:lpstr>表紙!Print_Area</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奈良県</dc:creator>
  <cp:lastModifiedBy>梅田 敏行（河川砂防課）</cp:lastModifiedBy>
  <cp:lastPrinted>2024-12-18T06:51:14Z</cp:lastPrinted>
  <dcterms:created xsi:type="dcterms:W3CDTF">2005-06-06T06:49:09Z</dcterms:created>
  <dcterms:modified xsi:type="dcterms:W3CDTF">2025-07-04T01:51:13Z</dcterms:modified>
</cp:coreProperties>
</file>